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9600" activeTab="2"/>
  </bookViews>
  <sheets>
    <sheet name="ส่งออก พ.ค.61" sheetId="1" r:id="rId1"/>
    <sheet name="นำเข้า พ.ค.61" sheetId="2" r:id="rId2"/>
    <sheet name="นำเข้า 10 อันดับ" sheetId="3" r:id="rId3"/>
    <sheet name="ผ่านแดน 10 อันดับ" sheetId="4" r:id="rId4"/>
    <sheet name="ไตรมาส" sheetId="5" r:id="rId5"/>
  </sheets>
  <definedNames/>
  <calcPr fullCalcOnLoad="1"/>
</workbook>
</file>

<file path=xl/sharedStrings.xml><?xml version="1.0" encoding="utf-8"?>
<sst xmlns="http://schemas.openxmlformats.org/spreadsheetml/2006/main" count="376" uniqueCount="215">
  <si>
    <t>รวมทั้งหมด</t>
  </si>
  <si>
    <t>อื่นๆ</t>
  </si>
  <si>
    <t>รวม</t>
  </si>
  <si>
    <t>มูลค่า (ล้านบาท)</t>
  </si>
  <si>
    <t>น้ำหนัก (ตัน)</t>
  </si>
  <si>
    <t>พิกัด</t>
  </si>
  <si>
    <t>ชนิดสินค้า</t>
  </si>
  <si>
    <t>ลำดับที่</t>
  </si>
  <si>
    <t xml:space="preserve">สินค้าส่งออกสูงสุด  10  อันดับ </t>
  </si>
  <si>
    <t>ด่านศุลกากรช่องเม็ก</t>
  </si>
  <si>
    <t>รวมทั้งสิ้น</t>
  </si>
  <si>
    <t>กาแฟสำเร็จรูป</t>
  </si>
  <si>
    <t>สินค้าส่งออก ด่านศุลกากรช่องเม็ก</t>
  </si>
  <si>
    <t>สินค้า</t>
  </si>
  <si>
    <t>น้ำหนัก</t>
  </si>
  <si>
    <t>ปริมาณ</t>
  </si>
  <si>
    <t>หน่วย</t>
  </si>
  <si>
    <t>มูลค่า</t>
  </si>
  <si>
    <t>ปีงบประมาณ 2561</t>
  </si>
  <si>
    <t xml:space="preserve">มูลค่าสินค้าผ่านแดนสูงสุด  10  อันดับ </t>
  </si>
  <si>
    <t>ลำดับ</t>
  </si>
  <si>
    <t>มูลค่าสินค้าผ่านแดน จาก สปป.ลาว ไปประเทศที่สาม</t>
  </si>
  <si>
    <t>มูลค่าสินค้าผ่านแดน จาก ประเทศที่สามไป สปป.ลาว</t>
  </si>
  <si>
    <t>ที่</t>
  </si>
  <si>
    <t>รวมสินค้าผ่านแดนขาเข้า 10 อันดับ</t>
  </si>
  <si>
    <t>รวมสินค้าผ่านแดนขาออก 10 อันดับ</t>
  </si>
  <si>
    <t>บุหรี่</t>
  </si>
  <si>
    <t>ชิ้นส่วนเฟอร์นิเจอร์ไม้ดู่</t>
  </si>
  <si>
    <t>เมล็ดกาแฟดิบ</t>
  </si>
  <si>
    <t>ข้าวเหนียว</t>
  </si>
  <si>
    <t>หม้อแปลงไฟฟ้า</t>
  </si>
  <si>
    <t>ยางพารา</t>
  </si>
  <si>
    <t>ถ่านขาวอัดแท่ง</t>
  </si>
  <si>
    <t>85043199</t>
  </si>
  <si>
    <t>44029090</t>
  </si>
  <si>
    <t xml:space="preserve">            รวมทั้งสิ้น</t>
  </si>
  <si>
    <t>หน่อไม้ฝรั่ง</t>
  </si>
  <si>
    <t>เคเบิ้ลหุ้มฉนวนพร้อมขั้วเก่าใช้แล้ว</t>
  </si>
  <si>
    <t>วัสดุ สำหรับสถานีรับเปลี่ยนไฟฟ้า</t>
  </si>
  <si>
    <t>รถเครนและส่วนประกอบ</t>
  </si>
  <si>
    <t>รถบรรทุกใหม่พร้อมอุปกรณ์</t>
  </si>
  <si>
    <t>อุปกรณ์สำหรับขับเคลื่อนของโรงไฟฟ้า</t>
  </si>
  <si>
    <t>อุปกรณ์ไฟฟ้าของสถานีไฟฟ้า</t>
  </si>
  <si>
    <t>ฉนวนไฟฟ้า</t>
  </si>
  <si>
    <t>อุปกรณ์ก่อสร้าง</t>
  </si>
  <si>
    <t>อุปกรณ์เชื่อมต่อสายเคเบิล</t>
  </si>
  <si>
    <t>รถบดถนน</t>
  </si>
  <si>
    <t>07092000</t>
  </si>
  <si>
    <t>85442011</t>
  </si>
  <si>
    <t>แป้งมันสำปะหลัง</t>
  </si>
  <si>
    <t>ยางรถยนต์</t>
  </si>
  <si>
    <t xml:space="preserve">                             </t>
  </si>
  <si>
    <t>น้ำมันเชื้อเพลิง</t>
  </si>
  <si>
    <t>เหล็กข้ออ้อย</t>
  </si>
  <si>
    <t>รถแทรคเตอร์และรถไถนา</t>
  </si>
  <si>
    <t>ขนมอบกรอบ,เวเฟอร์</t>
  </si>
  <si>
    <t>ของใช้บรรจุทำด้วยพลาสติก</t>
  </si>
  <si>
    <t>อาหารปรุงแต่ง,เครื่องดื่มบำรุงกำลัง</t>
  </si>
  <si>
    <t>น้ำผลไม้,ชาเขียว</t>
  </si>
  <si>
    <t>อาหารสัตว์</t>
  </si>
  <si>
    <t>ผงชูรส</t>
  </si>
  <si>
    <t>มูลค่า(ล้านบาท)</t>
  </si>
  <si>
    <t>LTR</t>
  </si>
  <si>
    <t>C62</t>
  </si>
  <si>
    <t>KGM</t>
  </si>
  <si>
    <t>MTK</t>
  </si>
  <si>
    <t>กระเบื้อง</t>
  </si>
  <si>
    <t>ครีมเทียม</t>
  </si>
  <si>
    <t>เฟอร์นิเจอร์ไม้แคนคาย</t>
  </si>
  <si>
    <t>ข้าวเหนียว 100%</t>
  </si>
  <si>
    <t>ผักอบแห้ง</t>
  </si>
  <si>
    <t>ไม้สักปาร์เก้</t>
  </si>
  <si>
    <t>แฮมบด</t>
  </si>
  <si>
    <t>unit for power</t>
  </si>
  <si>
    <t>ไฟเช็ก</t>
  </si>
  <si>
    <t>อุปกรณ์ก่อสร้างพร้อมตู้คอนเทนเนอร์</t>
  </si>
  <si>
    <t>เหล็กโครงสร้างและส่วนประกอบ</t>
  </si>
  <si>
    <t>mechanical</t>
  </si>
  <si>
    <t>เหล็กชุปสังกะสี เคลือบ</t>
  </si>
  <si>
    <t>น้ำมันเครื่อง</t>
  </si>
  <si>
    <t>รถขุด</t>
  </si>
  <si>
    <t>ปีงบประมาณ 2560   เดือนพฤษภาคม 2561</t>
  </si>
  <si>
    <t xml:space="preserve">ปุ๋ย </t>
  </si>
  <si>
    <t xml:space="preserve">                       จำนวนใบขนผ่านแดนเข้า 56  ใบขน</t>
  </si>
  <si>
    <t xml:space="preserve">                                 จำนวนใบขนผ่านแดนออก  70 ใบขน</t>
  </si>
  <si>
    <t xml:space="preserve">                       จำนวนใบขนผ่านแดนเข้า  379 ใบขน</t>
  </si>
  <si>
    <t>จำนวนใบขนผ่านแดนออก  462 ใบขน</t>
  </si>
  <si>
    <t>71220000</t>
  </si>
  <si>
    <t>44092900</t>
  </si>
  <si>
    <t>10064090</t>
  </si>
  <si>
    <t>ปีงบประมาณ 2560   เดือน ตุลาคม - พฤษภาคม 2561</t>
  </si>
  <si>
    <t>ประจำเดือน         พฤษภาคม  2561</t>
  </si>
  <si>
    <t>พลังงานไฟฟ้า</t>
  </si>
  <si>
    <t>อื่น ๆ</t>
  </si>
  <si>
    <t>KWH</t>
  </si>
  <si>
    <t>กระเบื้องลอนคู่</t>
  </si>
  <si>
    <t xml:space="preserve">ปุ๋ยเคมี </t>
  </si>
  <si>
    <t>อาหารปลา</t>
  </si>
  <si>
    <t>รถยนต์นั่งสำเร็จรูป เช่น รถกะบะ</t>
  </si>
  <si>
    <t>น้ำมันหล่อลื่น</t>
  </si>
  <si>
    <t>ปีงบประมาณ 2561   (เดือน  พฤษภาคม 2561)</t>
  </si>
  <si>
    <t xml:space="preserve">แผ่นสะท้อนความร้อน </t>
  </si>
  <si>
    <t>รถไถเดินตาม</t>
  </si>
  <si>
    <t>ปุ๋ยเคมี กระต่าย 15-15-15 บรรจุ 50 กก./กระสอบ</t>
  </si>
  <si>
    <t>อาหารหมู น้ำหนัก 60 - 90 กิโลกรัม</t>
  </si>
  <si>
    <t>ถุงพลาสติกรวม</t>
  </si>
  <si>
    <t>ปุ๋ยเคมี กระต่าย 16-20-0 เกาหลี บรรจุ 50 กก./กระสอบ</t>
  </si>
  <si>
    <t>รถยนต์นั่งที่มีกระบะ พร้อมเครื่องปรับอากาศขับเคลื่อนสี่ล้อเครื่องยนต์</t>
  </si>
  <si>
    <t>น้ำมันเบนซินไร้สารตะกั่ว 91</t>
  </si>
  <si>
    <t xml:space="preserve">น้ำมันไฮ-ดีเซล </t>
  </si>
  <si>
    <t>น้ำมันเบนซินไร้สารตะกั่ว</t>
  </si>
  <si>
    <t>เหล้กข้ออ้อย</t>
  </si>
  <si>
    <t>น้ำมันเบนซินธรรมดาไร้สารตะกั่ว</t>
  </si>
  <si>
    <t>กระเบื้องคอนกรีต</t>
  </si>
  <si>
    <t>รถยนต์นั่งที่มีกระบะ พร้อมเครื่องปรับอากาศขับเคลื่อนสองล้อเครื่องยนต์</t>
  </si>
  <si>
    <t>แบตเตอรี่ยี่ห้อ "GS" สำหรับรถยนต์</t>
  </si>
  <si>
    <t>ผลิตภัณฑ์ยางมะตอย</t>
  </si>
  <si>
    <t>ผงซักฟอก</t>
  </si>
  <si>
    <t>น้ำผลไม้รวมดีโด้ 160 มล.</t>
  </si>
  <si>
    <t>น้ำมันเตา</t>
  </si>
  <si>
    <t>เครื่องยนต์ดีเซล</t>
  </si>
  <si>
    <t>บะหมี่กึ่งสำเร็จรูป</t>
  </si>
  <si>
    <t>รถแทร็กเตอร์</t>
  </si>
  <si>
    <t>เครื่องยนต์ดีเซล ZT120 STANDARD</t>
  </si>
  <si>
    <t>ขนมอบกรอบ</t>
  </si>
  <si>
    <t>ลวดหนาม รายละเอียดตามINVOICE/PACKING LIST</t>
  </si>
  <si>
    <t>ด้ายโปลี,ด้ายAA,ด้ายBB</t>
  </si>
  <si>
    <t>อาหารไก่ ก้าวหน้า</t>
  </si>
  <si>
    <t>เครนไฟฟ้าพร้อมอุปกรณ์</t>
  </si>
  <si>
    <t>ปุ๋ยเคมี กระต่าย 46-0-0 บรรจุ 50 กก./กระสอบ</t>
  </si>
  <si>
    <t>นมผง เอส-26 1800 กรัม*4</t>
  </si>
  <si>
    <t>เหล็กเส้นตรงชนิดข้ออ้อยทำด้วยเหล็กหรือเหล็กกล้าไม่เจือชนิดรีดร้อนมีธาตุคาร์บอนน้อยกว่า 0.25% โดยน้ำหนัก</t>
  </si>
  <si>
    <t>บะหมี่กึ่งสำเร็จรูปปรุงสำเร็จ ตราไวไว</t>
  </si>
  <si>
    <t>น้ำตาลทรายขาวธรรมดา</t>
  </si>
  <si>
    <t>เครื่องดื่ม โอวัลติน</t>
  </si>
  <si>
    <t>มายองเนส SAVEPAK 1000 กรัม</t>
  </si>
  <si>
    <t>ปูนซีเมนต์แดง(ปูนซีเมนต์ผง)AS PER INVOICE</t>
  </si>
  <si>
    <t>น้ำมันเบนซินพิเศษไร้สารตะกั่ว (ULG)</t>
  </si>
  <si>
    <t>ผลิตภัณฑ์มวลผสม</t>
  </si>
  <si>
    <t>กระเบื้องปูพื้นทำด้วยเซรามิค</t>
  </si>
  <si>
    <t xml:space="preserve">น้ำนมถั่วเหลือง </t>
  </si>
  <si>
    <t>ปีงบประมาณ 2561   (เดือนตุลาคม -พฤษภาคม  2561)</t>
  </si>
  <si>
    <t>รถยนต์นั่งใหม่สำเร็จรูป เช่น รถกะบะ,รถเก๋ง</t>
  </si>
  <si>
    <t>สายทีวีกลมAS PER INVOICE</t>
  </si>
  <si>
    <t>เหล็กเส้น</t>
  </si>
  <si>
    <t>ปุ๋ยเคมี ตรากระต่าย สูตร 15-15-15</t>
  </si>
  <si>
    <t>ปุ๋ยเคมี ตรา หัววัว คันไถ</t>
  </si>
  <si>
    <t>มูลค่าสินค้านำเข้าสูงสุด  10  อันดับ</t>
  </si>
  <si>
    <t>ประจำปีงบประมาณ  2561 (ตุลาคม - พฤษภาคม 2561)</t>
  </si>
  <si>
    <t>น้ำหนัก/ตัน</t>
  </si>
  <si>
    <t>มูลค่า/ล้านบาท</t>
  </si>
  <si>
    <t>มันสำปะหลัง(มันเส้น)</t>
  </si>
  <si>
    <t xml:space="preserve">เมล็ดกาแฟดิบ </t>
  </si>
  <si>
    <t>กะหล่ำปลี</t>
  </si>
  <si>
    <t>มันสำปะหลัง (มันหัว)</t>
  </si>
  <si>
    <t>มะขามเปียก</t>
  </si>
  <si>
    <t>กาแฟคั่ว</t>
  </si>
  <si>
    <t xml:space="preserve">หมายเหตุ </t>
  </si>
  <si>
    <t>1) * ใบสุทธินำกลับ เก่าใช้แล้ว</t>
  </si>
  <si>
    <t xml:space="preserve">            </t>
  </si>
  <si>
    <t>2) ข้อมูลอ้างอิงจากรายงานสารสนเทศศุลกากร</t>
  </si>
  <si>
    <t>สินค้านำเข้าด่านศุลกากรช่องเม็ก</t>
  </si>
  <si>
    <t>นำเข้าจาก สปป.ลาว</t>
  </si>
  <si>
    <t>ประจำเดือน  พฤษภาคม  2561</t>
  </si>
  <si>
    <t>พิกัดศุลกากร</t>
  </si>
  <si>
    <t>น้ำหนัก(ก.ก.)</t>
  </si>
  <si>
    <t>หน่วยของสินค้า</t>
  </si>
  <si>
    <t>ราคา(บาท)</t>
  </si>
  <si>
    <t>อากรขาเข้า(บาท)</t>
  </si>
  <si>
    <t>ภาษีมูลค่าเพิ่ม(บาท)</t>
  </si>
  <si>
    <t>หมายเหตุ</t>
  </si>
  <si>
    <t>09011110</t>
  </si>
  <si>
    <t>-</t>
  </si>
  <si>
    <t>27160000</t>
  </si>
  <si>
    <t>07049010</t>
  </si>
  <si>
    <t>07141011</t>
  </si>
  <si>
    <t>07096010</t>
  </si>
  <si>
    <t>พริกสด</t>
  </si>
  <si>
    <t>21011292</t>
  </si>
  <si>
    <t>กาแฟสำเร็จรูป3in1</t>
  </si>
  <si>
    <t>09012110</t>
  </si>
  <si>
    <t>กาแฟคั่วไม่บด</t>
  </si>
  <si>
    <t>10059090</t>
  </si>
  <si>
    <t>เมล็ดข้าวโพด</t>
  </si>
  <si>
    <t>07069000</t>
  </si>
  <si>
    <t>ผักกาดขาว</t>
  </si>
  <si>
    <t>90283090</t>
  </si>
  <si>
    <t>ชุดเครื่องมือตรวจสอบการสั่นสะเทือนของเครื่องจักร</t>
  </si>
  <si>
    <t xml:space="preserve">C62  </t>
  </si>
  <si>
    <t>*</t>
  </si>
  <si>
    <t>85443014</t>
  </si>
  <si>
    <t>ชุดสายไฟ*</t>
  </si>
  <si>
    <t>68101910</t>
  </si>
  <si>
    <t>85444299</t>
  </si>
  <si>
    <t>85389019</t>
  </si>
  <si>
    <t>ตู้ควบคุมการจ่ายกระแสไฟฟ้าแรงสูง</t>
  </si>
  <si>
    <t>47079000</t>
  </si>
  <si>
    <t>เศษกระดาษเก่าใช้แล้ว</t>
  </si>
  <si>
    <t>44072961</t>
  </si>
  <si>
    <t>ไม้สักลาวประสาน(ที่ไสขัดหรือต่อปลาย)</t>
  </si>
  <si>
    <t>MTQ</t>
  </si>
  <si>
    <t>09042110</t>
  </si>
  <si>
    <t xml:space="preserve">พริก </t>
  </si>
  <si>
    <t>12119097</t>
  </si>
  <si>
    <t>เปลือกไม้บง</t>
  </si>
  <si>
    <t>รถแทร็คเตอร์(เก่าใช้แล้ว)</t>
  </si>
  <si>
    <t>**</t>
  </si>
  <si>
    <t xml:space="preserve">หมายเหตุ  </t>
  </si>
  <si>
    <t xml:space="preserve">1) * ใบสุทธินำกลับ เก่าใช้แล้ว    ** I-EAT FREE ZONE   </t>
  </si>
  <si>
    <t>นำเข้าจากประเทศกัมพูชา</t>
  </si>
  <si>
    <t>หมายเหตุ  1) ข้อมูลอ้างอิงจากรายงานสารสนเทศศุลกากร</t>
  </si>
  <si>
    <t xml:space="preserve">                 -</t>
  </si>
  <si>
    <t>มันเทศ</t>
  </si>
  <si>
    <t xml:space="preserve">อุปกรณ์ทดสอบความเที่ยงตรงของเครื่องวัดไฟฟ้า*
</t>
  </si>
  <si>
    <t>3) ลำดับที่ 11 พิกัด 85443014 ชุดสายไฟ ใช้สิทธิ From D , ลำดับที่ 13 พิกัด 85444299 ชุดสายไฟ ใช้สิทธิ BOI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</si>
</sst>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_-* #,##0.00_-;\-* #,##0.00_-;_-* &quot;-&quot;??_-;_-@_-"/>
    <numFmt numFmtId="188" formatCode="#,##0.000"/>
    <numFmt numFmtId="189" formatCode="#,##0.00;[Red]#,##0.00"/>
    <numFmt numFmtId="190" formatCode="#,##0.0000"/>
    <numFmt numFmtId="191" formatCode="0.000"/>
    <numFmt numFmtId="192" formatCode="_(* #,##0.000_);_(* \(#,##0.000\);_(* &quot;-&quot;??_);_(@_)"/>
    <numFmt numFmtId="193" formatCode="_-* #,##0.000_-;\-* #,##0.000_-;_-* &quot;-&quot;???_-;_-@_-"/>
    <numFmt numFmtId="194" formatCode="_-* #,##0.000_-;\-* #,##0.000_-;_-* &quot;-&quot;??_-;_-@_-"/>
    <numFmt numFmtId="195" formatCode="0000"/>
    <numFmt numFmtId="196" formatCode="_(* #,##0.000_);_(* \(#,##0.000\);_(* &quot;-&quot;???_);_(@_)"/>
  </numFmts>
  <fonts count="75">
    <font>
      <sz val="11"/>
      <color theme="1"/>
      <name val="Calibri"/>
      <family val="2"/>
    </font>
    <font>
      <sz val="11"/>
      <color indexed="8"/>
      <name val="Tahoma"/>
      <family val="2"/>
    </font>
    <font>
      <sz val="18"/>
      <color indexed="8"/>
      <name val="TH SarabunPSK"/>
      <family val="2"/>
    </font>
    <font>
      <b/>
      <sz val="20"/>
      <color indexed="8"/>
      <name val="TH SarabunPSK"/>
      <family val="2"/>
    </font>
    <font>
      <b/>
      <sz val="22"/>
      <color indexed="8"/>
      <name val="TH SarabunPSK"/>
      <family val="2"/>
    </font>
    <font>
      <b/>
      <sz val="18"/>
      <color indexed="8"/>
      <name val="TH SarabunPSK"/>
      <family val="2"/>
    </font>
    <font>
      <b/>
      <sz val="18"/>
      <name val="TH SarabunPSK"/>
      <family val="2"/>
    </font>
    <font>
      <sz val="16"/>
      <name val="TH SarabunPSK"/>
      <family val="2"/>
    </font>
    <font>
      <sz val="10"/>
      <color indexed="8"/>
      <name val="Tahoma"/>
      <family val="2"/>
    </font>
    <font>
      <sz val="10"/>
      <name val="Arial"/>
      <family val="2"/>
    </font>
    <font>
      <b/>
      <sz val="16"/>
      <name val="TH SarabunPSK"/>
      <family val="2"/>
    </font>
    <font>
      <sz val="10"/>
      <color indexed="8"/>
      <name val="Arial"/>
      <family val="2"/>
    </font>
    <font>
      <sz val="16"/>
      <color indexed="8"/>
      <name val="TH SarabunPSK"/>
      <family val="2"/>
    </font>
    <font>
      <b/>
      <sz val="14"/>
      <name val="TH SarabunPSK"/>
      <family val="2"/>
    </font>
    <font>
      <sz val="11"/>
      <color indexed="9"/>
      <name val="Tahoma"/>
      <family val="2"/>
    </font>
    <font>
      <u val="single"/>
      <sz val="11"/>
      <color indexed="30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b/>
      <sz val="16"/>
      <color indexed="8"/>
      <name val="TH SarabunPSK"/>
      <family val="2"/>
    </font>
    <font>
      <b/>
      <sz val="13.5"/>
      <color indexed="8"/>
      <name val="TH SarabunPSK"/>
      <family val="2"/>
    </font>
    <font>
      <sz val="18"/>
      <color indexed="63"/>
      <name val="TH SarabunPSK"/>
      <family val="2"/>
    </font>
    <font>
      <b/>
      <sz val="18"/>
      <color indexed="63"/>
      <name val="TH SarabunPSK"/>
      <family val="2"/>
    </font>
    <font>
      <b/>
      <sz val="16"/>
      <color indexed="63"/>
      <name val="TH SarabunPSK"/>
      <family val="2"/>
    </font>
    <font>
      <sz val="8"/>
      <color indexed="8"/>
      <name val="Calibri"/>
      <family val="2"/>
    </font>
    <font>
      <sz val="12"/>
      <color indexed="63"/>
      <name val="TH SarabunPSK"/>
      <family val="2"/>
    </font>
    <font>
      <sz val="18"/>
      <color indexed="10"/>
      <name val="TH SarabunPSK"/>
      <family val="2"/>
    </font>
    <font>
      <sz val="16"/>
      <color indexed="10"/>
      <name val="TH SarabunPSK"/>
      <family val="2"/>
    </font>
    <font>
      <sz val="16"/>
      <color indexed="63"/>
      <name val="TH SarabunPSK"/>
      <family val="2"/>
    </font>
    <font>
      <sz val="12"/>
      <color indexed="8"/>
      <name val="TH SarabunPSK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3.5"/>
      <color rgb="FF000000"/>
      <name val="TH SarabunPSK"/>
      <family val="2"/>
    </font>
    <font>
      <sz val="18"/>
      <color theme="1" tint="0.15000000596046448"/>
      <name val="TH SarabunPSK"/>
      <family val="2"/>
    </font>
    <font>
      <b/>
      <sz val="18"/>
      <color theme="1"/>
      <name val="TH SarabunPSK"/>
      <family val="2"/>
    </font>
    <font>
      <b/>
      <sz val="18"/>
      <color theme="1" tint="0.15000000596046448"/>
      <name val="TH SarabunPSK"/>
      <family val="2"/>
    </font>
    <font>
      <b/>
      <sz val="20"/>
      <color theme="1"/>
      <name val="TH SarabunPSK"/>
      <family val="2"/>
    </font>
    <font>
      <b/>
      <sz val="16"/>
      <color theme="1" tint="0.24998000264167786"/>
      <name val="TH SarabunPSK"/>
      <family val="2"/>
    </font>
    <font>
      <sz val="8"/>
      <color theme="1"/>
      <name val="Calibri"/>
      <family val="2"/>
    </font>
    <font>
      <sz val="12"/>
      <color theme="1" tint="0.15000000596046448"/>
      <name val="TH SarabunPSK"/>
      <family val="2"/>
    </font>
    <font>
      <sz val="18"/>
      <color rgb="FFFF0000"/>
      <name val="TH SarabunPSK"/>
      <family val="2"/>
    </font>
    <font>
      <sz val="16"/>
      <color rgb="FFFF0000"/>
      <name val="TH SarabunPSK"/>
      <family val="2"/>
    </font>
    <font>
      <sz val="16"/>
      <color theme="1" tint="0.04998999834060669"/>
      <name val="TH SarabunPSK"/>
      <family val="2"/>
    </font>
    <font>
      <sz val="16"/>
      <color theme="1" tint="0.15000000596046448"/>
      <name val="TH SarabunPSK"/>
      <family val="2"/>
    </font>
    <font>
      <sz val="12"/>
      <color theme="1"/>
      <name val="TH SarabunPSK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 style="thin"/>
      <top/>
      <bottom style="medium"/>
    </border>
    <border>
      <left style="thin">
        <color rgb="FF979991"/>
      </left>
      <right/>
      <top style="thin">
        <color rgb="FF979991"/>
      </top>
      <bottom style="thin">
        <color rgb="FF979991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>
        <color rgb="FF979991"/>
      </right>
      <top style="thin">
        <color rgb="FF979991"/>
      </top>
      <bottom style="thin">
        <color rgb="FF979991"/>
      </bottom>
    </border>
    <border>
      <left/>
      <right/>
      <top style="medium"/>
      <bottom/>
    </border>
    <border>
      <left style="thin"/>
      <right style="medium"/>
      <top/>
      <bottom style="medium"/>
    </border>
    <border>
      <left style="thin"/>
      <right style="thin"/>
      <top style="medium"/>
      <bottom style="double"/>
    </border>
    <border>
      <left/>
      <right/>
      <top style="thin"/>
      <bottom style="thin"/>
    </border>
    <border>
      <left style="thin"/>
      <right/>
      <top style="medium"/>
      <bottom style="double"/>
    </border>
    <border>
      <left/>
      <right style="thin"/>
      <top style="medium"/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9" fontId="0" fillId="0" borderId="0" applyFont="0" applyFill="0" applyBorder="0" applyAlignment="0" applyProtection="0"/>
    <xf numFmtId="0" fontId="46" fillId="21" borderId="0" applyNumberFormat="0" applyBorder="0" applyAlignment="0" applyProtection="0"/>
    <xf numFmtId="0" fontId="47" fillId="22" borderId="3" applyNumberFormat="0" applyAlignment="0" applyProtection="0"/>
    <xf numFmtId="0" fontId="48" fillId="22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3" fillId="24" borderId="4" applyNumberFormat="0" applyAlignment="0" applyProtection="0"/>
    <xf numFmtId="0" fontId="54" fillId="25" borderId="0" applyNumberFormat="0" applyBorder="0" applyAlignment="0" applyProtection="0"/>
    <xf numFmtId="0" fontId="55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462">
    <xf numFmtId="0" fontId="0" fillId="0" borderId="0" xfId="0" applyFont="1" applyAlignment="1">
      <alignment/>
    </xf>
    <xf numFmtId="0" fontId="2" fillId="0" borderId="0" xfId="54" applyFont="1">
      <alignment/>
      <protection/>
    </xf>
    <xf numFmtId="188" fontId="2" fillId="0" borderId="0" xfId="54" applyNumberFormat="1" applyFont="1">
      <alignment/>
      <protection/>
    </xf>
    <xf numFmtId="0" fontId="2" fillId="0" borderId="0" xfId="54" applyFont="1" applyAlignment="1">
      <alignment horizontal="center"/>
      <protection/>
    </xf>
    <xf numFmtId="0" fontId="2" fillId="0" borderId="10" xfId="54" applyFont="1" applyBorder="1" applyAlignment="1">
      <alignment horizontal="center"/>
      <protection/>
    </xf>
    <xf numFmtId="0" fontId="3" fillId="0" borderId="0" xfId="54" applyFont="1" applyBorder="1" applyAlignment="1">
      <alignment horizontal="centerContinuous" vertical="center" wrapText="1"/>
      <protection/>
    </xf>
    <xf numFmtId="0" fontId="3" fillId="0" borderId="10" xfId="54" applyFont="1" applyBorder="1" applyAlignment="1">
      <alignment horizontal="centerContinuous"/>
      <protection/>
    </xf>
    <xf numFmtId="0" fontId="5" fillId="0" borderId="10" xfId="54" applyFont="1" applyFill="1" applyBorder="1" applyAlignment="1">
      <alignment horizontal="centerContinuous"/>
      <protection/>
    </xf>
    <xf numFmtId="0" fontId="6" fillId="0" borderId="11" xfId="69" applyNumberFormat="1" applyFont="1" applyFill="1" applyBorder="1" applyAlignment="1" applyProtection="1">
      <alignment horizontal="center"/>
      <protection/>
    </xf>
    <xf numFmtId="0" fontId="59" fillId="33" borderId="10" xfId="0" applyFont="1" applyFill="1" applyBorder="1" applyAlignment="1">
      <alignment horizontal="left" vertical="top" wrapText="1"/>
    </xf>
    <xf numFmtId="0" fontId="2" fillId="0" borderId="10" xfId="54" applyFont="1" applyBorder="1">
      <alignment/>
      <protection/>
    </xf>
    <xf numFmtId="0" fontId="10" fillId="34" borderId="12" xfId="54" applyFont="1" applyFill="1" applyBorder="1" applyAlignment="1">
      <alignment horizontal="center" vertical="center"/>
      <protection/>
    </xf>
    <xf numFmtId="0" fontId="10" fillId="34" borderId="13" xfId="54" applyFont="1" applyFill="1" applyBorder="1" applyAlignment="1">
      <alignment horizontal="center" vertical="center"/>
      <protection/>
    </xf>
    <xf numFmtId="0" fontId="10" fillId="34" borderId="14" xfId="54" applyFont="1" applyFill="1" applyBorder="1" applyAlignment="1">
      <alignment horizontal="center" vertical="center"/>
      <protection/>
    </xf>
    <xf numFmtId="0" fontId="7" fillId="0" borderId="12" xfId="54" applyFont="1" applyFill="1" applyBorder="1" applyAlignment="1">
      <alignment horizontal="center"/>
      <protection/>
    </xf>
    <xf numFmtId="0" fontId="7" fillId="0" borderId="14" xfId="54" applyFont="1" applyFill="1" applyBorder="1" applyAlignment="1">
      <alignment horizontal="center"/>
      <protection/>
    </xf>
    <xf numFmtId="0" fontId="7" fillId="0" borderId="14" xfId="54" applyFont="1" applyFill="1" applyBorder="1" applyAlignment="1">
      <alignment horizontal="center" vertical="center"/>
      <protection/>
    </xf>
    <xf numFmtId="0" fontId="7" fillId="0" borderId="15" xfId="76" applyFont="1" applyFill="1" applyBorder="1" applyAlignment="1">
      <alignment wrapText="1"/>
      <protection/>
    </xf>
    <xf numFmtId="0" fontId="7" fillId="0" borderId="13" xfId="54" applyFont="1" applyBorder="1">
      <alignment/>
      <protection/>
    </xf>
    <xf numFmtId="188" fontId="10" fillId="34" borderId="16" xfId="54" applyNumberFormat="1" applyFont="1" applyFill="1" applyBorder="1" applyAlignment="1">
      <alignment horizontal="center"/>
      <protection/>
    </xf>
    <xf numFmtId="0" fontId="7" fillId="0" borderId="17" xfId="76" applyFont="1" applyFill="1" applyBorder="1" applyAlignment="1">
      <alignment horizontal="center" wrapText="1"/>
      <protection/>
    </xf>
    <xf numFmtId="0" fontId="2" fillId="0" borderId="0" xfId="54" applyFont="1" applyBorder="1">
      <alignment/>
      <protection/>
    </xf>
    <xf numFmtId="0" fontId="2" fillId="0" borderId="0" xfId="54" applyFont="1" applyBorder="1" applyAlignment="1">
      <alignment horizontal="center"/>
      <protection/>
    </xf>
    <xf numFmtId="188" fontId="2" fillId="0" borderId="0" xfId="54" applyNumberFormat="1" applyFont="1" applyBorder="1" applyAlignment="1">
      <alignment horizontal="right"/>
      <protection/>
    </xf>
    <xf numFmtId="188" fontId="2" fillId="0" borderId="0" xfId="54" applyNumberFormat="1" applyFont="1" applyBorder="1" applyAlignment="1">
      <alignment horizontal="center"/>
      <protection/>
    </xf>
    <xf numFmtId="0" fontId="6" fillId="0" borderId="0" xfId="54" applyFont="1" applyBorder="1" applyAlignment="1">
      <alignment horizontal="center"/>
      <protection/>
    </xf>
    <xf numFmtId="189" fontId="7" fillId="0" borderId="0" xfId="76" applyNumberFormat="1" applyFont="1" applyFill="1" applyBorder="1" applyAlignment="1">
      <alignment horizontal="right" wrapText="1"/>
      <protection/>
    </xf>
    <xf numFmtId="189" fontId="7" fillId="0" borderId="0" xfId="54" applyNumberFormat="1" applyFont="1" applyBorder="1">
      <alignment/>
      <protection/>
    </xf>
    <xf numFmtId="0" fontId="0" fillId="0" borderId="0" xfId="0" applyBorder="1" applyAlignment="1">
      <alignment/>
    </xf>
    <xf numFmtId="188" fontId="7" fillId="0" borderId="0" xfId="76" applyNumberFormat="1" applyFont="1" applyFill="1" applyBorder="1" applyAlignment="1">
      <alignment horizontal="right" wrapText="1"/>
      <protection/>
    </xf>
    <xf numFmtId="0" fontId="7" fillId="0" borderId="18" xfId="54" applyFont="1" applyBorder="1">
      <alignment/>
      <protection/>
    </xf>
    <xf numFmtId="0" fontId="10" fillId="34" borderId="16" xfId="54" applyFont="1" applyFill="1" applyBorder="1" applyAlignment="1">
      <alignment/>
      <protection/>
    </xf>
    <xf numFmtId="0" fontId="60" fillId="0" borderId="0" xfId="54" applyFont="1" applyAlignment="1">
      <alignment horizontal="left" vertical="center"/>
      <protection/>
    </xf>
    <xf numFmtId="0" fontId="10" fillId="34" borderId="19" xfId="54" applyFont="1" applyFill="1" applyBorder="1" applyAlignment="1">
      <alignment/>
      <protection/>
    </xf>
    <xf numFmtId="0" fontId="10" fillId="34" borderId="20" xfId="54" applyFont="1" applyFill="1" applyBorder="1" applyAlignment="1">
      <alignment/>
      <protection/>
    </xf>
    <xf numFmtId="0" fontId="10" fillId="34" borderId="21" xfId="54" applyFont="1" applyFill="1" applyBorder="1" applyAlignment="1">
      <alignment/>
      <protection/>
    </xf>
    <xf numFmtId="0" fontId="0" fillId="0" borderId="22" xfId="0" applyBorder="1" applyAlignment="1">
      <alignment/>
    </xf>
    <xf numFmtId="0" fontId="7" fillId="0" borderId="23" xfId="54" applyFont="1" applyBorder="1" applyAlignment="1">
      <alignment horizontal="center"/>
      <protection/>
    </xf>
    <xf numFmtId="0" fontId="10" fillId="34" borderId="14" xfId="54" applyFont="1" applyFill="1" applyBorder="1" applyAlignment="1">
      <alignment/>
      <protection/>
    </xf>
    <xf numFmtId="188" fontId="7" fillId="0" borderId="0" xfId="73" applyNumberFormat="1" applyFont="1" applyFill="1" applyBorder="1" applyAlignment="1" quotePrefix="1">
      <alignment horizontal="right" wrapText="1"/>
      <protection/>
    </xf>
    <xf numFmtId="0" fontId="60" fillId="0" borderId="0" xfId="54" applyFont="1" applyAlignment="1">
      <alignment horizontal="left" vertical="center"/>
      <protection/>
    </xf>
    <xf numFmtId="188" fontId="10" fillId="34" borderId="13" xfId="54" applyNumberFormat="1" applyFont="1" applyFill="1" applyBorder="1" applyAlignment="1">
      <alignment horizontal="center"/>
      <protection/>
    </xf>
    <xf numFmtId="0" fontId="7" fillId="35" borderId="0" xfId="54" applyFont="1" applyFill="1" applyBorder="1" applyAlignment="1">
      <alignment/>
      <protection/>
    </xf>
    <xf numFmtId="0" fontId="7" fillId="35" borderId="0" xfId="54" applyFont="1" applyFill="1" applyBorder="1" applyAlignment="1">
      <alignment horizontal="center"/>
      <protection/>
    </xf>
    <xf numFmtId="0" fontId="61" fillId="35" borderId="0" xfId="54" applyFont="1" applyFill="1" applyBorder="1" applyAlignment="1">
      <alignment horizontal="center"/>
      <protection/>
    </xf>
    <xf numFmtId="4" fontId="10" fillId="0" borderId="19" xfId="54" applyNumberFormat="1" applyFont="1" applyBorder="1" applyAlignment="1">
      <alignment horizontal="right"/>
      <protection/>
    </xf>
    <xf numFmtId="4" fontId="10" fillId="0" borderId="16" xfId="54" applyNumberFormat="1" applyFont="1" applyBorder="1" applyAlignment="1">
      <alignment horizontal="right"/>
      <protection/>
    </xf>
    <xf numFmtId="4" fontId="60" fillId="34" borderId="23" xfId="54" applyNumberFormat="1" applyFont="1" applyFill="1" applyBorder="1" applyAlignment="1">
      <alignment horizontal="right"/>
      <protection/>
    </xf>
    <xf numFmtId="4" fontId="7" fillId="0" borderId="14" xfId="77" applyNumberFormat="1" applyFont="1" applyFill="1" applyBorder="1" applyAlignment="1">
      <alignment horizontal="right" wrapText="1"/>
      <protection/>
    </xf>
    <xf numFmtId="4" fontId="7" fillId="0" borderId="14" xfId="76" applyNumberFormat="1" applyFont="1" applyFill="1" applyBorder="1" applyAlignment="1">
      <alignment horizontal="right" wrapText="1"/>
      <protection/>
    </xf>
    <xf numFmtId="4" fontId="61" fillId="0" borderId="14" xfId="0" applyNumberFormat="1" applyFont="1" applyBorder="1" applyAlignment="1">
      <alignment/>
    </xf>
    <xf numFmtId="4" fontId="0" fillId="0" borderId="0" xfId="0" applyNumberFormat="1" applyAlignment="1">
      <alignment/>
    </xf>
    <xf numFmtId="4" fontId="7" fillId="0" borderId="0" xfId="73" applyNumberFormat="1" applyFont="1" applyFill="1" applyBorder="1" applyAlignment="1" quotePrefix="1">
      <alignment horizontal="right" wrapText="1"/>
      <protection/>
    </xf>
    <xf numFmtId="4" fontId="7" fillId="0" borderId="0" xfId="74" applyNumberFormat="1" applyFont="1" applyFill="1" applyBorder="1" applyAlignment="1">
      <alignment horizontal="right" wrapText="1"/>
      <protection/>
    </xf>
    <xf numFmtId="4" fontId="7" fillId="0" borderId="0" xfId="72" applyNumberFormat="1" applyFont="1" applyFill="1" applyBorder="1" applyAlignment="1">
      <alignment horizontal="right" wrapText="1"/>
      <protection/>
    </xf>
    <xf numFmtId="4" fontId="0" fillId="0" borderId="0" xfId="0" applyNumberFormat="1" applyBorder="1" applyAlignment="1">
      <alignment/>
    </xf>
    <xf numFmtId="0" fontId="0" fillId="0" borderId="0" xfId="0" applyAlignment="1">
      <alignment wrapText="1"/>
    </xf>
    <xf numFmtId="4" fontId="7" fillId="0" borderId="17" xfId="76" applyNumberFormat="1" applyFont="1" applyFill="1" applyBorder="1" applyAlignment="1">
      <alignment horizontal="right" wrapText="1"/>
      <protection/>
    </xf>
    <xf numFmtId="4" fontId="61" fillId="0" borderId="17" xfId="0" applyNumberFormat="1" applyFont="1" applyBorder="1" applyAlignment="1">
      <alignment/>
    </xf>
    <xf numFmtId="4" fontId="7" fillId="0" borderId="0" xfId="76" applyNumberFormat="1" applyFont="1" applyFill="1" applyBorder="1" applyAlignment="1">
      <alignment horizontal="right" wrapText="1"/>
      <protection/>
    </xf>
    <xf numFmtId="4" fontId="7" fillId="0" borderId="17" xfId="54" applyNumberFormat="1" applyFont="1" applyBorder="1">
      <alignment/>
      <protection/>
    </xf>
    <xf numFmtId="188" fontId="10" fillId="34" borderId="23" xfId="54" applyNumberFormat="1" applyFont="1" applyFill="1" applyBorder="1" applyAlignment="1">
      <alignment horizontal="center"/>
      <protection/>
    </xf>
    <xf numFmtId="4" fontId="60" fillId="35" borderId="0" xfId="54" applyNumberFormat="1" applyFont="1" applyFill="1" applyBorder="1" applyAlignment="1">
      <alignment horizontal="right"/>
      <protection/>
    </xf>
    <xf numFmtId="0" fontId="10" fillId="34" borderId="23" xfId="54" applyFont="1" applyFill="1" applyBorder="1" applyAlignment="1">
      <alignment horizontal="center"/>
      <protection/>
    </xf>
    <xf numFmtId="0" fontId="61" fillId="0" borderId="15" xfId="0" applyFont="1" applyBorder="1" applyAlignment="1">
      <alignment/>
    </xf>
    <xf numFmtId="4" fontId="60" fillId="0" borderId="0" xfId="54" applyNumberFormat="1" applyFont="1" applyAlignment="1">
      <alignment horizontal="left" vertical="center"/>
      <protection/>
    </xf>
    <xf numFmtId="4" fontId="7" fillId="0" borderId="13" xfId="54" applyNumberFormat="1" applyFont="1" applyBorder="1">
      <alignment/>
      <protection/>
    </xf>
    <xf numFmtId="188" fontId="2" fillId="0" borderId="0" xfId="54" applyNumberFormat="1" applyFont="1" applyBorder="1">
      <alignment/>
      <protection/>
    </xf>
    <xf numFmtId="4" fontId="2" fillId="0" borderId="0" xfId="54" applyNumberFormat="1" applyFont="1" applyBorder="1" applyAlignment="1">
      <alignment horizontal="right"/>
      <protection/>
    </xf>
    <xf numFmtId="188" fontId="3" fillId="0" borderId="0" xfId="54" applyNumberFormat="1" applyFont="1" applyFill="1" applyBorder="1" applyAlignment="1">
      <alignment horizontal="center"/>
      <protection/>
    </xf>
    <xf numFmtId="4" fontId="2" fillId="0" borderId="0" xfId="54" applyNumberFormat="1" applyFont="1" applyBorder="1" applyAlignment="1">
      <alignment horizontal="center"/>
      <protection/>
    </xf>
    <xf numFmtId="189" fontId="7" fillId="0" borderId="0" xfId="74" applyNumberFormat="1" applyFont="1" applyFill="1" applyBorder="1" applyAlignment="1">
      <alignment horizontal="right" wrapText="1"/>
      <protection/>
    </xf>
    <xf numFmtId="4" fontId="10" fillId="34" borderId="23" xfId="54" applyNumberFormat="1" applyFont="1" applyFill="1" applyBorder="1" applyAlignment="1">
      <alignment horizontal="right"/>
      <protection/>
    </xf>
    <xf numFmtId="0" fontId="61" fillId="0" borderId="15" xfId="76" applyFont="1" applyFill="1" applyBorder="1" applyAlignment="1">
      <alignment wrapText="1"/>
      <protection/>
    </xf>
    <xf numFmtId="0" fontId="61" fillId="0" borderId="14" xfId="73" applyFont="1" applyFill="1" applyBorder="1" applyAlignment="1" quotePrefix="1">
      <alignment horizontal="center" wrapText="1"/>
      <protection/>
    </xf>
    <xf numFmtId="190" fontId="0" fillId="0" borderId="0" xfId="0" applyNumberFormat="1" applyBorder="1" applyAlignment="1">
      <alignment/>
    </xf>
    <xf numFmtId="0" fontId="7" fillId="0" borderId="13" xfId="54" applyFont="1" applyFill="1" applyBorder="1" applyAlignment="1">
      <alignment horizontal="center"/>
      <protection/>
    </xf>
    <xf numFmtId="0" fontId="61" fillId="0" borderId="12" xfId="73" applyFont="1" applyFill="1" applyBorder="1" applyAlignment="1" quotePrefix="1">
      <alignment horizontal="center" wrapText="1"/>
      <protection/>
    </xf>
    <xf numFmtId="4" fontId="61" fillId="0" borderId="12" xfId="73" applyNumberFormat="1" applyFont="1" applyFill="1" applyBorder="1" applyAlignment="1" quotePrefix="1">
      <alignment horizontal="right" wrapText="1"/>
      <protection/>
    </xf>
    <xf numFmtId="4" fontId="61" fillId="0" borderId="14" xfId="73" applyNumberFormat="1" applyFont="1" applyFill="1" applyBorder="1" applyAlignment="1" quotePrefix="1">
      <alignment horizontal="right" wrapText="1"/>
      <protection/>
    </xf>
    <xf numFmtId="0" fontId="61" fillId="0" borderId="14" xfId="53" applyNumberFormat="1" applyFont="1" applyFill="1" applyBorder="1" applyAlignment="1" applyProtection="1">
      <alignment horizontal="center"/>
      <protection/>
    </xf>
    <xf numFmtId="4" fontId="61" fillId="0" borderId="14" xfId="72" applyNumberFormat="1" applyFont="1" applyFill="1" applyBorder="1" applyAlignment="1">
      <alignment horizontal="right" wrapText="1"/>
      <protection/>
    </xf>
    <xf numFmtId="0" fontId="61" fillId="0" borderId="14" xfId="75" applyFont="1" applyFill="1" applyBorder="1" applyAlignment="1">
      <alignment horizontal="center" wrapText="1"/>
      <protection/>
    </xf>
    <xf numFmtId="4" fontId="61" fillId="0" borderId="14" xfId="74" applyNumberFormat="1" applyFont="1" applyFill="1" applyBorder="1" applyAlignment="1">
      <alignment horizontal="right" wrapText="1"/>
      <protection/>
    </xf>
    <xf numFmtId="49" fontId="61" fillId="0" borderId="14" xfId="72" applyNumberFormat="1" applyFont="1" applyFill="1" applyBorder="1" applyAlignment="1" quotePrefix="1">
      <alignment horizontal="center" wrapText="1"/>
      <protection/>
    </xf>
    <xf numFmtId="0" fontId="61" fillId="0" borderId="14" xfId="74" applyFont="1" applyFill="1" applyBorder="1" applyAlignment="1" quotePrefix="1">
      <alignment horizontal="center" wrapText="1"/>
      <protection/>
    </xf>
    <xf numFmtId="49" fontId="61" fillId="0" borderId="14" xfId="72" applyNumberFormat="1" applyFont="1" applyFill="1" applyBorder="1" applyAlignment="1">
      <alignment horizontal="center" wrapText="1"/>
      <protection/>
    </xf>
    <xf numFmtId="4" fontId="61" fillId="0" borderId="14" xfId="74" applyNumberFormat="1" applyFont="1" applyFill="1" applyBorder="1" applyAlignment="1" quotePrefix="1">
      <alignment horizontal="right" wrapText="1"/>
      <protection/>
    </xf>
    <xf numFmtId="0" fontId="10" fillId="34" borderId="12" xfId="54" applyFont="1" applyFill="1" applyBorder="1" applyAlignment="1">
      <alignment/>
      <protection/>
    </xf>
    <xf numFmtId="0" fontId="7" fillId="35" borderId="14" xfId="54" applyFont="1" applyFill="1" applyBorder="1" applyAlignment="1">
      <alignment horizontal="center"/>
      <protection/>
    </xf>
    <xf numFmtId="49" fontId="7" fillId="0" borderId="0" xfId="54" applyNumberFormat="1" applyFont="1" applyFill="1" applyBorder="1" applyAlignment="1">
      <alignment/>
      <protection/>
    </xf>
    <xf numFmtId="4" fontId="10" fillId="0" borderId="21" xfId="54" applyNumberFormat="1" applyFont="1" applyBorder="1" applyAlignment="1">
      <alignment horizontal="right"/>
      <protection/>
    </xf>
    <xf numFmtId="189" fontId="7" fillId="0" borderId="0" xfId="72" applyNumberFormat="1" applyFont="1" applyFill="1" applyBorder="1" applyAlignment="1">
      <alignment horizontal="right" wrapText="1"/>
      <protection/>
    </xf>
    <xf numFmtId="0" fontId="0" fillId="0" borderId="0" xfId="0" applyBorder="1" applyAlignment="1">
      <alignment wrapText="1"/>
    </xf>
    <xf numFmtId="4" fontId="10" fillId="34" borderId="16" xfId="54" applyNumberFormat="1" applyFont="1" applyFill="1" applyBorder="1" applyAlignment="1">
      <alignment horizontal="right"/>
      <protection/>
    </xf>
    <xf numFmtId="0" fontId="60" fillId="34" borderId="19" xfId="54" applyFont="1" applyFill="1" applyBorder="1" applyAlignment="1">
      <alignment/>
      <protection/>
    </xf>
    <xf numFmtId="0" fontId="60" fillId="34" borderId="20" xfId="54" applyFont="1" applyFill="1" applyBorder="1" applyAlignment="1">
      <alignment/>
      <protection/>
    </xf>
    <xf numFmtId="0" fontId="0" fillId="0" borderId="21" xfId="0" applyBorder="1" applyAlignment="1">
      <alignment/>
    </xf>
    <xf numFmtId="0" fontId="60" fillId="34" borderId="19" xfId="54" applyFont="1" applyFill="1" applyBorder="1" applyAlignment="1">
      <alignment horizontal="center"/>
      <protection/>
    </xf>
    <xf numFmtId="0" fontId="10" fillId="35" borderId="13" xfId="54" applyFont="1" applyFill="1" applyBorder="1" applyAlignment="1">
      <alignment/>
      <protection/>
    </xf>
    <xf numFmtId="0" fontId="7" fillId="0" borderId="13" xfId="71" applyFont="1" applyFill="1" applyBorder="1" applyAlignment="1">
      <alignment horizontal="center" wrapText="1"/>
      <protection/>
    </xf>
    <xf numFmtId="0" fontId="10" fillId="34" borderId="16" xfId="54" applyFont="1" applyFill="1" applyBorder="1" applyAlignment="1">
      <alignment horizontal="center" vertical="center"/>
      <protection/>
    </xf>
    <xf numFmtId="188" fontId="0" fillId="0" borderId="0" xfId="0" applyNumberFormat="1" applyAlignment="1">
      <alignment/>
    </xf>
    <xf numFmtId="4" fontId="62" fillId="0" borderId="0" xfId="0" applyNumberFormat="1" applyFont="1" applyBorder="1" applyAlignment="1">
      <alignment horizontal="center" vertical="center" readingOrder="1"/>
    </xf>
    <xf numFmtId="4" fontId="60" fillId="0" borderId="0" xfId="54" applyNumberFormat="1" applyFont="1" applyFill="1" applyBorder="1" applyAlignment="1">
      <alignment horizontal="right"/>
      <protection/>
    </xf>
    <xf numFmtId="189" fontId="10" fillId="0" borderId="0" xfId="54" applyNumberFormat="1" applyFont="1" applyBorder="1" applyAlignment="1">
      <alignment/>
      <protection/>
    </xf>
    <xf numFmtId="0" fontId="60" fillId="34" borderId="20" xfId="54" applyFont="1" applyFill="1" applyBorder="1" applyAlignment="1">
      <alignment horizontal="center"/>
      <protection/>
    </xf>
    <xf numFmtId="0" fontId="10" fillId="34" borderId="19" xfId="54" applyFont="1" applyFill="1" applyBorder="1" applyAlignment="1">
      <alignment horizontal="center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7" fillId="0" borderId="25" xfId="77" applyFont="1" applyFill="1" applyBorder="1" applyAlignment="1">
      <alignment horizontal="center" wrapText="1"/>
      <protection/>
    </xf>
    <xf numFmtId="189" fontId="7" fillId="0" borderId="12" xfId="76" applyNumberFormat="1" applyFont="1" applyFill="1" applyBorder="1" applyAlignment="1">
      <alignment horizontal="right" wrapText="1"/>
      <protection/>
    </xf>
    <xf numFmtId="0" fontId="61" fillId="0" borderId="15" xfId="54" applyFont="1" applyBorder="1" applyAlignment="1">
      <alignment/>
      <protection/>
    </xf>
    <xf numFmtId="0" fontId="60" fillId="0" borderId="0" xfId="54" applyFont="1" applyAlignment="1">
      <alignment horizontal="left" vertical="center"/>
      <protection/>
    </xf>
    <xf numFmtId="0" fontId="0" fillId="0" borderId="13" xfId="0" applyBorder="1" applyAlignment="1">
      <alignment/>
    </xf>
    <xf numFmtId="188" fontId="10" fillId="34" borderId="19" xfId="54" applyNumberFormat="1" applyFont="1" applyFill="1" applyBorder="1" applyAlignment="1">
      <alignment horizontal="center"/>
      <protection/>
    </xf>
    <xf numFmtId="4" fontId="7" fillId="0" borderId="17" xfId="73" applyNumberFormat="1" applyFont="1" applyFill="1" applyBorder="1" applyAlignment="1" quotePrefix="1">
      <alignment horizontal="right" wrapText="1"/>
      <protection/>
    </xf>
    <xf numFmtId="43" fontId="61" fillId="0" borderId="17" xfId="44" applyFont="1" applyFill="1" applyBorder="1" applyAlignment="1">
      <alignment/>
    </xf>
    <xf numFmtId="4" fontId="7" fillId="0" borderId="17" xfId="74" applyNumberFormat="1" applyFont="1" applyFill="1" applyBorder="1" applyAlignment="1">
      <alignment horizontal="right" wrapText="1"/>
      <protection/>
    </xf>
    <xf numFmtId="4" fontId="7" fillId="0" borderId="17" xfId="72" applyNumberFormat="1" applyFont="1" applyFill="1" applyBorder="1" applyAlignment="1">
      <alignment horizontal="right" wrapText="1"/>
      <protection/>
    </xf>
    <xf numFmtId="4" fontId="7" fillId="0" borderId="17" xfId="74" applyNumberFormat="1" applyFont="1" applyFill="1" applyBorder="1" applyAlignment="1" quotePrefix="1">
      <alignment horizontal="right" wrapText="1"/>
      <protection/>
    </xf>
    <xf numFmtId="4" fontId="7" fillId="0" borderId="17" xfId="71" applyNumberFormat="1" applyFont="1" applyFill="1" applyBorder="1" applyAlignment="1">
      <alignment horizontal="right" wrapText="1"/>
      <protection/>
    </xf>
    <xf numFmtId="4" fontId="7" fillId="0" borderId="23" xfId="71" applyNumberFormat="1" applyFont="1" applyFill="1" applyBorder="1" applyAlignment="1">
      <alignment horizontal="right" wrapText="1"/>
      <protection/>
    </xf>
    <xf numFmtId="189" fontId="60" fillId="0" borderId="0" xfId="54" applyNumberFormat="1" applyFont="1" applyFill="1" applyBorder="1" applyAlignment="1">
      <alignment horizontal="right"/>
      <protection/>
    </xf>
    <xf numFmtId="0" fontId="7" fillId="0" borderId="26" xfId="72" applyFont="1" applyFill="1" applyBorder="1" applyAlignment="1">
      <alignment horizontal="center" vertical="center" wrapText="1"/>
      <protection/>
    </xf>
    <xf numFmtId="0" fontId="61" fillId="0" borderId="25" xfId="54" applyFont="1" applyBorder="1" applyAlignment="1">
      <alignment/>
      <protection/>
    </xf>
    <xf numFmtId="49" fontId="61" fillId="0" borderId="17" xfId="54" applyNumberFormat="1" applyFont="1" applyFill="1" applyBorder="1" applyAlignment="1">
      <alignment/>
      <protection/>
    </xf>
    <xf numFmtId="0" fontId="61" fillId="0" borderId="17" xfId="53" applyNumberFormat="1" applyFont="1" applyFill="1" applyBorder="1" applyAlignment="1" applyProtection="1">
      <alignment/>
      <protection/>
    </xf>
    <xf numFmtId="0" fontId="61" fillId="0" borderId="17" xfId="54" applyFont="1" applyBorder="1">
      <alignment/>
      <protection/>
    </xf>
    <xf numFmtId="0" fontId="61" fillId="0" borderId="17" xfId="74" applyFont="1" applyFill="1" applyBorder="1" applyAlignment="1">
      <alignment wrapText="1"/>
      <protection/>
    </xf>
    <xf numFmtId="0" fontId="61" fillId="0" borderId="17" xfId="54" applyFont="1" applyBorder="1" applyAlignment="1">
      <alignment/>
      <protection/>
    </xf>
    <xf numFmtId="0" fontId="5" fillId="36" borderId="10" xfId="54" applyFont="1" applyFill="1" applyBorder="1" applyAlignment="1">
      <alignment horizontal="center"/>
      <protection/>
    </xf>
    <xf numFmtId="0" fontId="5" fillId="36" borderId="10" xfId="54" applyFont="1" applyFill="1" applyBorder="1" applyAlignment="1">
      <alignment horizontal="center" vertical="center"/>
      <protection/>
    </xf>
    <xf numFmtId="188" fontId="5" fillId="36" borderId="10" xfId="54" applyNumberFormat="1" applyFont="1" applyFill="1" applyBorder="1" applyAlignment="1">
      <alignment horizontal="center" vertical="center"/>
      <protection/>
    </xf>
    <xf numFmtId="188" fontId="5" fillId="36" borderId="10" xfId="34" applyNumberFormat="1" applyFont="1" applyFill="1" applyBorder="1" applyAlignment="1">
      <alignment horizontal="center" vertical="center"/>
    </xf>
    <xf numFmtId="0" fontId="5" fillId="0" borderId="10" xfId="54" applyFont="1" applyBorder="1" applyAlignment="1">
      <alignment horizontal="center"/>
      <protection/>
    </xf>
    <xf numFmtId="0" fontId="4" fillId="0" borderId="10" xfId="54" applyFont="1" applyFill="1" applyBorder="1" applyAlignment="1">
      <alignment horizontal="centerContinuous"/>
      <protection/>
    </xf>
    <xf numFmtId="188" fontId="61" fillId="0" borderId="0" xfId="70" applyNumberFormat="1" applyFont="1" applyFill="1" applyBorder="1" applyAlignment="1">
      <alignment vertical="center" wrapText="1"/>
      <protection/>
    </xf>
    <xf numFmtId="188" fontId="63" fillId="0" borderId="10" xfId="70" applyNumberFormat="1" applyFont="1" applyFill="1" applyBorder="1" applyAlignment="1">
      <alignment vertical="center" wrapText="1"/>
      <protection/>
    </xf>
    <xf numFmtId="188" fontId="63" fillId="0" borderId="10" xfId="54" applyNumberFormat="1" applyFont="1" applyBorder="1" applyAlignment="1">
      <alignment vertical="center"/>
      <protection/>
    </xf>
    <xf numFmtId="0" fontId="63" fillId="0" borderId="10" xfId="54" applyFont="1" applyBorder="1" applyAlignment="1">
      <alignment vertical="center"/>
      <protection/>
    </xf>
    <xf numFmtId="0" fontId="6" fillId="0" borderId="10" xfId="0" applyNumberFormat="1" applyFont="1" applyFill="1" applyBorder="1" applyAlignment="1" applyProtection="1">
      <alignment horizontal="centerContinuous"/>
      <protection/>
    </xf>
    <xf numFmtId="188" fontId="5" fillId="37" borderId="10" xfId="71" applyNumberFormat="1" applyFont="1" applyFill="1" applyBorder="1" applyAlignment="1">
      <alignment horizontal="center" vertical="center"/>
      <protection/>
    </xf>
    <xf numFmtId="0" fontId="64" fillId="0" borderId="10" xfId="0" applyFont="1" applyBorder="1" applyAlignment="1">
      <alignment horizontal="center"/>
    </xf>
    <xf numFmtId="188" fontId="65" fillId="0" borderId="10" xfId="70" applyNumberFormat="1" applyFont="1" applyFill="1" applyBorder="1" applyAlignment="1">
      <alignment horizontal="right" vertical="center" wrapText="1"/>
      <protection/>
    </xf>
    <xf numFmtId="0" fontId="12" fillId="0" borderId="0" xfId="70" applyFont="1" applyFill="1" applyBorder="1" applyAlignment="1">
      <alignment horizontal="left" wrapText="1"/>
      <protection/>
    </xf>
    <xf numFmtId="188" fontId="12" fillId="0" borderId="0" xfId="70" applyNumberFormat="1" applyFont="1" applyFill="1" applyBorder="1" applyAlignment="1">
      <alignment wrapText="1"/>
      <protection/>
    </xf>
    <xf numFmtId="188" fontId="5" fillId="0" borderId="10" xfId="54" applyNumberFormat="1" applyFont="1" applyBorder="1" applyAlignment="1">
      <alignment horizontal="right" wrapText="1"/>
      <protection/>
    </xf>
    <xf numFmtId="188" fontId="5" fillId="0" borderId="10" xfId="54" applyNumberFormat="1" applyFont="1" applyBorder="1" applyAlignment="1">
      <alignment horizontal="right"/>
      <protection/>
    </xf>
    <xf numFmtId="188" fontId="2" fillId="0" borderId="10" xfId="54" applyNumberFormat="1" applyFont="1" applyFill="1" applyBorder="1" applyAlignment="1">
      <alignment horizontal="right"/>
      <protection/>
    </xf>
    <xf numFmtId="188" fontId="2" fillId="0" borderId="10" xfId="54" applyNumberFormat="1" applyFont="1" applyBorder="1">
      <alignment/>
      <protection/>
    </xf>
    <xf numFmtId="188" fontId="59" fillId="0" borderId="10" xfId="54" applyNumberFormat="1" applyFont="1" applyBorder="1" applyAlignment="1">
      <alignment horizontal="right"/>
      <protection/>
    </xf>
    <xf numFmtId="188" fontId="66" fillId="0" borderId="10" xfId="54" applyNumberFormat="1" applyFont="1" applyBorder="1" applyAlignment="1">
      <alignment horizontal="right"/>
      <protection/>
    </xf>
    <xf numFmtId="188" fontId="66" fillId="0" borderId="10" xfId="54" applyNumberFormat="1" applyFont="1" applyFill="1" applyBorder="1" applyAlignment="1">
      <alignment horizontal="right"/>
      <protection/>
    </xf>
    <xf numFmtId="0" fontId="59" fillId="0" borderId="10" xfId="54" applyFont="1" applyBorder="1" applyAlignment="1">
      <alignment horizontal="center"/>
      <protection/>
    </xf>
    <xf numFmtId="0" fontId="59" fillId="0" borderId="10" xfId="70" applyFont="1" applyFill="1" applyBorder="1" applyAlignment="1">
      <alignment wrapText="1"/>
      <protection/>
    </xf>
    <xf numFmtId="0" fontId="59" fillId="0" borderId="10" xfId="54" applyFont="1" applyBorder="1">
      <alignment/>
      <protection/>
    </xf>
    <xf numFmtId="0" fontId="10" fillId="0" borderId="0" xfId="54" applyFont="1" applyFill="1" applyBorder="1" applyAlignment="1">
      <alignment/>
      <protection/>
    </xf>
    <xf numFmtId="0" fontId="10" fillId="34" borderId="16" xfId="54" applyFont="1" applyFill="1" applyBorder="1" applyAlignment="1">
      <alignment horizontal="center"/>
      <protection/>
    </xf>
    <xf numFmtId="43" fontId="0" fillId="0" borderId="0" xfId="44" applyFont="1" applyBorder="1" applyAlignment="1">
      <alignment/>
    </xf>
    <xf numFmtId="189" fontId="10" fillId="0" borderId="0" xfId="54" applyNumberFormat="1" applyFont="1" applyFill="1" applyBorder="1" applyAlignment="1">
      <alignment horizontal="right"/>
      <protection/>
    </xf>
    <xf numFmtId="49" fontId="61" fillId="0" borderId="14" xfId="54" applyNumberFormat="1" applyFont="1" applyFill="1" applyBorder="1" applyAlignment="1">
      <alignment/>
      <protection/>
    </xf>
    <xf numFmtId="49" fontId="61" fillId="0" borderId="0" xfId="54" applyNumberFormat="1" applyFont="1" applyFill="1" applyBorder="1" applyAlignment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wrapText="1"/>
    </xf>
    <xf numFmtId="4" fontId="0" fillId="0" borderId="0" xfId="0" applyNumberFormat="1" applyAlignment="1">
      <alignment wrapText="1"/>
    </xf>
    <xf numFmtId="4" fontId="7" fillId="0" borderId="16" xfId="54" applyNumberFormat="1" applyFont="1" applyBorder="1" applyAlignment="1">
      <alignment horizontal="right"/>
      <protection/>
    </xf>
    <xf numFmtId="4" fontId="0" fillId="0" borderId="24" xfId="0" applyNumberFormat="1" applyFont="1" applyBorder="1" applyAlignment="1">
      <alignment/>
    </xf>
    <xf numFmtId="0" fontId="10" fillId="34" borderId="16" xfId="54" applyFont="1" applyFill="1" applyBorder="1" applyAlignment="1">
      <alignment horizontal="center"/>
      <protection/>
    </xf>
    <xf numFmtId="4" fontId="10" fillId="34" borderId="18" xfId="54" applyNumberFormat="1" applyFont="1" applyFill="1" applyBorder="1" applyAlignment="1">
      <alignment horizontal="right"/>
      <protection/>
    </xf>
    <xf numFmtId="2" fontId="61" fillId="0" borderId="17" xfId="0" applyNumberFormat="1" applyFont="1" applyBorder="1" applyAlignment="1">
      <alignment/>
    </xf>
    <xf numFmtId="0" fontId="7" fillId="0" borderId="12" xfId="54" applyFont="1" applyFill="1" applyBorder="1" applyAlignment="1">
      <alignment horizontal="center" vertical="center"/>
      <protection/>
    </xf>
    <xf numFmtId="0" fontId="7" fillId="0" borderId="14" xfId="54" applyFont="1" applyBorder="1" applyAlignment="1">
      <alignment vertical="center"/>
      <protection/>
    </xf>
    <xf numFmtId="0" fontId="7" fillId="35" borderId="13" xfId="54" applyFont="1" applyFill="1" applyBorder="1" applyAlignment="1">
      <alignment horizontal="center" vertical="center"/>
      <protection/>
    </xf>
    <xf numFmtId="0" fontId="61" fillId="0" borderId="27" xfId="0" applyFont="1" applyBorder="1" applyAlignment="1">
      <alignment/>
    </xf>
    <xf numFmtId="0" fontId="61" fillId="0" borderId="27" xfId="76" applyFont="1" applyFill="1" applyBorder="1" applyAlignment="1">
      <alignment wrapText="1"/>
      <protection/>
    </xf>
    <xf numFmtId="0" fontId="7" fillId="0" borderId="27" xfId="76" applyFont="1" applyFill="1" applyBorder="1" applyAlignment="1">
      <alignment wrapText="1"/>
      <protection/>
    </xf>
    <xf numFmtId="0" fontId="7" fillId="0" borderId="28" xfId="54" applyFont="1" applyBorder="1">
      <alignment/>
      <protection/>
    </xf>
    <xf numFmtId="189" fontId="7" fillId="0" borderId="27" xfId="76" applyNumberFormat="1" applyFont="1" applyFill="1" applyBorder="1" applyAlignment="1">
      <alignment horizontal="right" wrapText="1"/>
      <protection/>
    </xf>
    <xf numFmtId="4" fontId="7" fillId="0" borderId="27" xfId="76" applyNumberFormat="1" applyFont="1" applyFill="1" applyBorder="1" applyAlignment="1">
      <alignment horizontal="right" wrapText="1"/>
      <protection/>
    </xf>
    <xf numFmtId="4" fontId="61" fillId="0" borderId="27" xfId="0" applyNumberFormat="1" applyFont="1" applyBorder="1" applyAlignment="1">
      <alignment/>
    </xf>
    <xf numFmtId="4" fontId="7" fillId="0" borderId="27" xfId="77" applyNumberFormat="1" applyFont="1" applyFill="1" applyBorder="1" applyAlignment="1">
      <alignment horizontal="right" wrapText="1"/>
      <protection/>
    </xf>
    <xf numFmtId="0" fontId="7" fillId="0" borderId="29" xfId="76" applyFont="1" applyFill="1" applyBorder="1" applyAlignment="1">
      <alignment horizontal="center" wrapText="1"/>
      <protection/>
    </xf>
    <xf numFmtId="0" fontId="7" fillId="0" borderId="29" xfId="77" applyFont="1" applyFill="1" applyBorder="1" applyAlignment="1">
      <alignment horizontal="center" wrapText="1"/>
      <protection/>
    </xf>
    <xf numFmtId="0" fontId="67" fillId="0" borderId="29" xfId="33" applyFont="1" applyBorder="1" applyAlignment="1">
      <alignment horizontal="center" vertical="center"/>
    </xf>
    <xf numFmtId="0" fontId="7" fillId="0" borderId="30" xfId="54" applyFont="1" applyBorder="1" applyAlignment="1">
      <alignment horizontal="center"/>
      <protection/>
    </xf>
    <xf numFmtId="0" fontId="7" fillId="0" borderId="16" xfId="54" applyFont="1" applyFill="1" applyBorder="1" applyAlignment="1">
      <alignment horizontal="center" vertical="center"/>
      <protection/>
    </xf>
    <xf numFmtId="4" fontId="61" fillId="0" borderId="25" xfId="73" applyNumberFormat="1" applyFont="1" applyFill="1" applyBorder="1" applyAlignment="1" quotePrefix="1">
      <alignment horizontal="right" wrapText="1"/>
      <protection/>
    </xf>
    <xf numFmtId="4" fontId="61" fillId="0" borderId="17" xfId="72" applyNumberFormat="1" applyFont="1" applyFill="1" applyBorder="1" applyAlignment="1">
      <alignment horizontal="right" wrapText="1"/>
      <protection/>
    </xf>
    <xf numFmtId="4" fontId="61" fillId="0" borderId="17" xfId="74" applyNumberFormat="1" applyFont="1" applyFill="1" applyBorder="1" applyAlignment="1">
      <alignment horizontal="right" wrapText="1"/>
      <protection/>
    </xf>
    <xf numFmtId="4" fontId="61" fillId="0" borderId="17" xfId="74" applyNumberFormat="1" applyFont="1" applyFill="1" applyBorder="1" applyAlignment="1" quotePrefix="1">
      <alignment horizontal="right" wrapText="1"/>
      <protection/>
    </xf>
    <xf numFmtId="0" fontId="13" fillId="34" borderId="21" xfId="54" applyFont="1" applyFill="1" applyBorder="1" applyAlignment="1">
      <alignment horizontal="center"/>
      <protection/>
    </xf>
    <xf numFmtId="0" fontId="7" fillId="0" borderId="14" xfId="73" applyFont="1" applyFill="1" applyBorder="1" applyAlignment="1" quotePrefix="1">
      <alignment horizontal="center" vertical="center" wrapText="1"/>
      <protection/>
    </xf>
    <xf numFmtId="49" fontId="7" fillId="0" borderId="14" xfId="72" applyNumberFormat="1" applyFont="1" applyFill="1" applyBorder="1" applyAlignment="1" quotePrefix="1">
      <alignment horizontal="center" vertical="center" wrapText="1"/>
      <protection/>
    </xf>
    <xf numFmtId="0" fontId="7" fillId="0" borderId="14" xfId="75" applyFont="1" applyFill="1" applyBorder="1" applyAlignment="1">
      <alignment horizontal="center" vertical="center" wrapText="1"/>
      <protection/>
    </xf>
    <xf numFmtId="0" fontId="7" fillId="0" borderId="14" xfId="53" applyNumberFormat="1" applyFont="1" applyFill="1" applyBorder="1" applyAlignment="1" applyProtection="1">
      <alignment horizontal="center" vertical="center"/>
      <protection/>
    </xf>
    <xf numFmtId="0" fontId="7" fillId="0" borderId="14" xfId="74" applyFont="1" applyFill="1" applyBorder="1" applyAlignment="1" quotePrefix="1">
      <alignment horizontal="center" vertical="center" wrapText="1"/>
      <protection/>
    </xf>
    <xf numFmtId="49" fontId="7" fillId="0" borderId="14" xfId="72" applyNumberFormat="1" applyFont="1" applyFill="1" applyBorder="1" applyAlignment="1">
      <alignment horizontal="center" vertical="center" wrapText="1"/>
      <protection/>
    </xf>
    <xf numFmtId="0" fontId="61" fillId="0" borderId="14" xfId="0" applyFont="1" applyBorder="1" applyAlignment="1">
      <alignment horizontal="center" vertical="center"/>
    </xf>
    <xf numFmtId="4" fontId="10" fillId="34" borderId="19" xfId="54" applyNumberFormat="1" applyFont="1" applyFill="1" applyBorder="1" applyAlignment="1">
      <alignment horizontal="right"/>
      <protection/>
    </xf>
    <xf numFmtId="4" fontId="10" fillId="34" borderId="13" xfId="54" applyNumberFormat="1" applyFont="1" applyFill="1" applyBorder="1" applyAlignment="1">
      <alignment horizontal="right"/>
      <protection/>
    </xf>
    <xf numFmtId="4" fontId="60" fillId="34" borderId="24" xfId="54" applyNumberFormat="1" applyFont="1" applyFill="1" applyBorder="1" applyAlignment="1">
      <alignment horizontal="right"/>
      <protection/>
    </xf>
    <xf numFmtId="4" fontId="60" fillId="34" borderId="13" xfId="54" applyNumberFormat="1" applyFont="1" applyFill="1" applyBorder="1" applyAlignment="1">
      <alignment horizontal="right"/>
      <protection/>
    </xf>
    <xf numFmtId="0" fontId="61" fillId="0" borderId="17" xfId="0" applyFont="1" applyBorder="1" applyAlignment="1">
      <alignment/>
    </xf>
    <xf numFmtId="0" fontId="61" fillId="0" borderId="31" xfId="0" applyFont="1" applyBorder="1" applyAlignment="1">
      <alignment/>
    </xf>
    <xf numFmtId="0" fontId="7" fillId="0" borderId="32" xfId="76" applyFont="1" applyFill="1" applyBorder="1" applyAlignment="1">
      <alignment horizontal="center" wrapText="1"/>
      <protection/>
    </xf>
    <xf numFmtId="189" fontId="7" fillId="0" borderId="31" xfId="76" applyNumberFormat="1" applyFont="1" applyFill="1" applyBorder="1" applyAlignment="1">
      <alignment horizontal="right" wrapText="1"/>
      <protection/>
    </xf>
    <xf numFmtId="4" fontId="10" fillId="0" borderId="16" xfId="54" applyNumberFormat="1" applyFont="1" applyBorder="1">
      <alignment/>
      <protection/>
    </xf>
    <xf numFmtId="0" fontId="60" fillId="34" borderId="33" xfId="54" applyFont="1" applyFill="1" applyBorder="1" applyAlignment="1">
      <alignment horizontal="center"/>
      <protection/>
    </xf>
    <xf numFmtId="0" fontId="10" fillId="35" borderId="19" xfId="54" applyFont="1" applyFill="1" applyBorder="1" applyAlignment="1">
      <alignment/>
      <protection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88" fontId="2" fillId="0" borderId="10" xfId="70" applyNumberFormat="1" applyFont="1" applyFill="1" applyBorder="1" applyAlignment="1">
      <alignment wrapText="1"/>
      <protection/>
    </xf>
    <xf numFmtId="188" fontId="2" fillId="0" borderId="10" xfId="54" applyNumberFormat="1" applyFont="1" applyBorder="1" applyAlignment="1">
      <alignment/>
      <protection/>
    </xf>
    <xf numFmtId="0" fontId="2" fillId="0" borderId="10" xfId="70" applyFont="1" applyFill="1" applyBorder="1" applyAlignment="1">
      <alignment horizontal="left" wrapText="1"/>
      <protection/>
    </xf>
    <xf numFmtId="4" fontId="59" fillId="33" borderId="10" xfId="0" applyNumberFormat="1" applyFont="1" applyFill="1" applyBorder="1" applyAlignment="1">
      <alignment vertical="top" wrapText="1"/>
    </xf>
    <xf numFmtId="0" fontId="59" fillId="0" borderId="10" xfId="33" applyFont="1" applyBorder="1" applyAlignment="1">
      <alignment horizontal="center"/>
    </xf>
    <xf numFmtId="0" fontId="2" fillId="0" borderId="10" xfId="70" applyFont="1" applyFill="1" applyBorder="1" applyAlignment="1">
      <alignment horizontal="center" wrapText="1"/>
      <protection/>
    </xf>
    <xf numFmtId="0" fontId="59" fillId="35" borderId="10" xfId="0" applyFont="1" applyFill="1" applyBorder="1" applyAlignment="1">
      <alignment horizontal="left" vertical="top" wrapText="1"/>
    </xf>
    <xf numFmtId="188" fontId="59" fillId="33" borderId="34" xfId="0" applyNumberFormat="1" applyFont="1" applyFill="1" applyBorder="1" applyAlignment="1">
      <alignment horizontal="right" vertical="top" wrapText="1"/>
    </xf>
    <xf numFmtId="4" fontId="61" fillId="0" borderId="0" xfId="0" applyNumberFormat="1" applyFont="1" applyFill="1" applyBorder="1" applyAlignment="1">
      <alignment horizontal="right" vertical="top" wrapText="1"/>
    </xf>
    <xf numFmtId="0" fontId="59" fillId="0" borderId="0" xfId="70" applyFont="1" applyFill="1" applyBorder="1" applyAlignment="1">
      <alignment wrapText="1"/>
      <protection/>
    </xf>
    <xf numFmtId="0" fontId="63" fillId="35" borderId="10" xfId="54" applyFont="1" applyFill="1" applyBorder="1" applyAlignment="1">
      <alignment horizontal="left" vertical="top"/>
      <protection/>
    </xf>
    <xf numFmtId="188" fontId="5" fillId="36" borderId="35" xfId="34" applyNumberFormat="1" applyFont="1" applyFill="1" applyBorder="1" applyAlignment="1">
      <alignment horizontal="center" vertical="center"/>
    </xf>
    <xf numFmtId="188" fontId="2" fillId="0" borderId="35" xfId="70" applyNumberFormat="1" applyFont="1" applyFill="1" applyBorder="1" applyAlignment="1">
      <alignment wrapText="1"/>
      <protection/>
    </xf>
    <xf numFmtId="188" fontId="2" fillId="0" borderId="35" xfId="54" applyNumberFormat="1" applyFont="1" applyBorder="1">
      <alignment/>
      <protection/>
    </xf>
    <xf numFmtId="188" fontId="5" fillId="0" borderId="35" xfId="54" applyNumberFormat="1" applyFont="1" applyBorder="1" applyAlignment="1">
      <alignment horizontal="right"/>
      <protection/>
    </xf>
    <xf numFmtId="188" fontId="2" fillId="0" borderId="35" xfId="54" applyNumberFormat="1" applyFont="1" applyFill="1" applyBorder="1" applyAlignment="1">
      <alignment horizontal="right"/>
      <protection/>
    </xf>
    <xf numFmtId="188" fontId="64" fillId="35" borderId="35" xfId="0" applyNumberFormat="1" applyFont="1" applyFill="1" applyBorder="1" applyAlignment="1">
      <alignment wrapText="1"/>
    </xf>
    <xf numFmtId="3" fontId="59" fillId="33" borderId="10" xfId="0" applyNumberFormat="1" applyFont="1" applyFill="1" applyBorder="1" applyAlignment="1">
      <alignment horizontal="right" vertical="top" wrapText="1"/>
    </xf>
    <xf numFmtId="0" fontId="59" fillId="33" borderId="10" xfId="0" applyFont="1" applyFill="1" applyBorder="1" applyAlignment="1">
      <alignment horizontal="center" vertical="top" wrapText="1"/>
    </xf>
    <xf numFmtId="188" fontId="63" fillId="0" borderId="10" xfId="0" applyNumberFormat="1" applyFont="1" applyBorder="1" applyAlignment="1">
      <alignment vertical="center"/>
    </xf>
    <xf numFmtId="3" fontId="64" fillId="35" borderId="10" xfId="0" applyNumberFormat="1" applyFont="1" applyFill="1" applyBorder="1" applyAlignment="1">
      <alignment horizontal="right" vertical="top" wrapText="1"/>
    </xf>
    <xf numFmtId="0" fontId="2" fillId="35" borderId="10" xfId="70" applyFont="1" applyFill="1" applyBorder="1" applyAlignment="1">
      <alignment horizontal="left" wrapText="1"/>
      <protection/>
    </xf>
    <xf numFmtId="188" fontId="2" fillId="0" borderId="0" xfId="54" applyNumberFormat="1" applyFont="1" applyFill="1" applyBorder="1">
      <alignment/>
      <protection/>
    </xf>
    <xf numFmtId="188" fontId="59" fillId="0" borderId="0" xfId="54" applyNumberFormat="1" applyFont="1" applyFill="1" applyBorder="1" applyAlignment="1">
      <alignment horizontal="right"/>
      <protection/>
    </xf>
    <xf numFmtId="1" fontId="68" fillId="0" borderId="0" xfId="0" applyNumberFormat="1" applyFont="1" applyFill="1" applyBorder="1" applyAlignment="1">
      <alignment horizontal="right" vertical="top" wrapText="1"/>
    </xf>
    <xf numFmtId="4" fontId="68" fillId="0" borderId="0" xfId="0" applyNumberFormat="1" applyFont="1" applyFill="1" applyBorder="1" applyAlignment="1">
      <alignment horizontal="right" vertical="top" wrapText="1"/>
    </xf>
    <xf numFmtId="4" fontId="69" fillId="0" borderId="0" xfId="0" applyNumberFormat="1" applyFont="1" applyFill="1" applyBorder="1" applyAlignment="1">
      <alignment vertical="center" wrapText="1"/>
    </xf>
    <xf numFmtId="188" fontId="70" fillId="0" borderId="0" xfId="54" applyNumberFormat="1" applyFont="1" applyFill="1" applyBorder="1" applyAlignment="1">
      <alignment horizontal="right"/>
      <protection/>
    </xf>
    <xf numFmtId="0" fontId="6" fillId="38" borderId="10" xfId="53" applyNumberFormat="1" applyFont="1" applyFill="1" applyBorder="1" applyAlignment="1" applyProtection="1">
      <alignment horizontal="center" vertical="center"/>
      <protection/>
    </xf>
    <xf numFmtId="0" fontId="5" fillId="37" borderId="10" xfId="71" applyFont="1" applyFill="1" applyBorder="1" applyAlignment="1">
      <alignment horizontal="center" vertical="center"/>
      <protection/>
    </xf>
    <xf numFmtId="0" fontId="6" fillId="0" borderId="36" xfId="0" applyNumberFormat="1" applyFont="1" applyFill="1" applyBorder="1" applyAlignment="1" applyProtection="1">
      <alignment horizontal="centerContinuous"/>
      <protection/>
    </xf>
    <xf numFmtId="0" fontId="2" fillId="0" borderId="0" xfId="54" applyFont="1" applyFill="1" applyBorder="1">
      <alignment/>
      <protection/>
    </xf>
    <xf numFmtId="0" fontId="68" fillId="0" borderId="0" xfId="0" applyFont="1" applyFill="1" applyBorder="1" applyAlignment="1">
      <alignment horizontal="left" vertical="top" wrapText="1"/>
    </xf>
    <xf numFmtId="3" fontId="68" fillId="0" borderId="0" xfId="0" applyNumberFormat="1" applyFont="1" applyFill="1" applyBorder="1" applyAlignment="1">
      <alignment horizontal="right" vertical="top" wrapText="1"/>
    </xf>
    <xf numFmtId="0" fontId="68" fillId="0" borderId="0" xfId="0" applyFont="1" applyFill="1" applyBorder="1" applyAlignment="1">
      <alignment horizontal="center" vertical="top" wrapText="1"/>
    </xf>
    <xf numFmtId="188" fontId="65" fillId="0" borderId="36" xfId="0" applyNumberFormat="1" applyFont="1" applyBorder="1" applyAlignment="1">
      <alignment horizontal="right" vertical="center"/>
    </xf>
    <xf numFmtId="0" fontId="2" fillId="0" borderId="0" xfId="54" applyFont="1" applyFill="1" applyBorder="1" applyAlignment="1">
      <alignment horizontal="center"/>
      <protection/>
    </xf>
    <xf numFmtId="0" fontId="2" fillId="0" borderId="0" xfId="54" applyFont="1" applyFill="1" applyAlignment="1">
      <alignment horizontal="center"/>
      <protection/>
    </xf>
    <xf numFmtId="188" fontId="2" fillId="0" borderId="0" xfId="54" applyNumberFormat="1" applyFont="1" applyFill="1" applyBorder="1" applyAlignment="1">
      <alignment horizontal="right"/>
      <protection/>
    </xf>
    <xf numFmtId="188" fontId="2" fillId="0" borderId="0" xfId="54" applyNumberFormat="1" applyFont="1" applyFill="1">
      <alignment/>
      <protection/>
    </xf>
    <xf numFmtId="4" fontId="2" fillId="0" borderId="0" xfId="54" applyNumberFormat="1" applyFont="1" applyFill="1" applyBorder="1" applyAlignment="1">
      <alignment horizontal="right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188" fontId="65" fillId="35" borderId="10" xfId="0" applyNumberFormat="1" applyFont="1" applyFill="1" applyBorder="1" applyAlignment="1">
      <alignment vertical="center" wrapText="1"/>
    </xf>
    <xf numFmtId="188" fontId="64" fillId="35" borderId="10" xfId="0" applyNumberFormat="1" applyFont="1" applyFill="1" applyBorder="1" applyAlignment="1">
      <alignment horizontal="right" vertical="top" wrapText="1"/>
    </xf>
    <xf numFmtId="188" fontId="63" fillId="33" borderId="10" xfId="0" applyNumberFormat="1" applyFont="1" applyFill="1" applyBorder="1" applyAlignment="1">
      <alignment vertical="center" wrapText="1"/>
    </xf>
    <xf numFmtId="191" fontId="63" fillId="33" borderId="10" xfId="0" applyNumberFormat="1" applyFont="1" applyFill="1" applyBorder="1" applyAlignment="1">
      <alignment vertical="center" wrapText="1"/>
    </xf>
    <xf numFmtId="188" fontId="63" fillId="33" borderId="10" xfId="0" applyNumberFormat="1" applyFont="1" applyFill="1" applyBorder="1" applyAlignment="1">
      <alignment horizontal="right" vertical="center" wrapText="1"/>
    </xf>
    <xf numFmtId="192" fontId="63" fillId="0" borderId="10" xfId="44" applyNumberFormat="1" applyFont="1" applyBorder="1" applyAlignment="1">
      <alignment vertical="center"/>
    </xf>
    <xf numFmtId="192" fontId="59" fillId="33" borderId="10" xfId="44" applyNumberFormat="1" applyFont="1" applyFill="1" applyBorder="1" applyAlignment="1">
      <alignment horizontal="right" vertical="top" wrapText="1"/>
    </xf>
    <xf numFmtId="191" fontId="63" fillId="0" borderId="10" xfId="54" applyNumberFormat="1" applyFont="1" applyBorder="1" applyAlignment="1">
      <alignment vertical="center"/>
      <protection/>
    </xf>
    <xf numFmtId="3" fontId="65" fillId="0" borderId="10" xfId="70" applyNumberFormat="1" applyFont="1" applyFill="1" applyBorder="1" applyAlignment="1">
      <alignment horizontal="right" vertical="center" wrapText="1"/>
      <protection/>
    </xf>
    <xf numFmtId="3" fontId="65" fillId="0" borderId="36" xfId="0" applyNumberFormat="1" applyFont="1" applyBorder="1" applyAlignment="1">
      <alignment horizontal="right" vertical="center"/>
    </xf>
    <xf numFmtId="188" fontId="59" fillId="33" borderId="10" xfId="0" applyNumberFormat="1" applyFont="1" applyFill="1" applyBorder="1" applyAlignment="1">
      <alignment horizontal="right" vertical="top" wrapText="1"/>
    </xf>
    <xf numFmtId="0" fontId="2" fillId="0" borderId="0" xfId="54" applyFont="1" applyFill="1">
      <alignment/>
      <protection/>
    </xf>
    <xf numFmtId="188" fontId="65" fillId="0" borderId="0" xfId="0" applyNumberFormat="1" applyFont="1" applyFill="1" applyBorder="1" applyAlignment="1">
      <alignment vertical="center" wrapText="1"/>
    </xf>
    <xf numFmtId="3" fontId="64" fillId="0" borderId="0" xfId="0" applyNumberFormat="1" applyFont="1" applyFill="1" applyBorder="1" applyAlignment="1">
      <alignment horizontal="right" vertical="top" wrapText="1"/>
    </xf>
    <xf numFmtId="188" fontId="59" fillId="0" borderId="0" xfId="0" applyNumberFormat="1" applyFont="1" applyFill="1" applyBorder="1" applyAlignment="1">
      <alignment horizontal="left" vertical="top" wrapText="1"/>
    </xf>
    <xf numFmtId="188" fontId="64" fillId="0" borderId="0" xfId="0" applyNumberFormat="1" applyFont="1" applyFill="1" applyBorder="1" applyAlignment="1">
      <alignment horizontal="right" vertical="top" wrapText="1"/>
    </xf>
    <xf numFmtId="0" fontId="64" fillId="39" borderId="10" xfId="0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59" fillId="0" borderId="36" xfId="0" applyFont="1" applyBorder="1" applyAlignment="1">
      <alignment horizontal="center" vertical="center"/>
    </xf>
    <xf numFmtId="0" fontId="59" fillId="0" borderId="36" xfId="0" applyFont="1" applyBorder="1" applyAlignment="1">
      <alignment vertical="center"/>
    </xf>
    <xf numFmtId="0" fontId="59" fillId="0" borderId="0" xfId="0" applyFont="1" applyAlignment="1">
      <alignment horizontal="center"/>
    </xf>
    <xf numFmtId="0" fontId="59" fillId="0" borderId="0" xfId="0" applyFont="1" applyAlignment="1">
      <alignment/>
    </xf>
    <xf numFmtId="194" fontId="59" fillId="0" borderId="0" xfId="44" applyNumberFormat="1" applyFont="1" applyAlignment="1">
      <alignment/>
    </xf>
    <xf numFmtId="191" fontId="59" fillId="0" borderId="0" xfId="0" applyNumberFormat="1" applyFont="1" applyAlignment="1">
      <alignment/>
    </xf>
    <xf numFmtId="0" fontId="59" fillId="0" borderId="0" xfId="0" applyFont="1" applyAlignment="1">
      <alignment vertical="center"/>
    </xf>
    <xf numFmtId="194" fontId="64" fillId="0" borderId="0" xfId="0" applyNumberFormat="1" applyFont="1" applyAlignment="1">
      <alignment vertical="center"/>
    </xf>
    <xf numFmtId="189" fontId="59" fillId="0" borderId="0" xfId="0" applyNumberFormat="1" applyFont="1" applyAlignment="1">
      <alignment vertical="center"/>
    </xf>
    <xf numFmtId="189" fontId="59" fillId="0" borderId="0" xfId="0" applyNumberFormat="1" applyFont="1" applyAlignment="1">
      <alignment/>
    </xf>
    <xf numFmtId="0" fontId="60" fillId="2" borderId="10" xfId="0" applyFont="1" applyFill="1" applyBorder="1" applyAlignment="1">
      <alignment horizontal="center" vertical="center"/>
    </xf>
    <xf numFmtId="49" fontId="60" fillId="2" borderId="10" xfId="0" applyNumberFormat="1" applyFont="1" applyFill="1" applyBorder="1" applyAlignment="1">
      <alignment horizontal="center" vertical="center"/>
    </xf>
    <xf numFmtId="43" fontId="60" fillId="2" borderId="10" xfId="44" applyFont="1" applyFill="1" applyBorder="1" applyAlignment="1">
      <alignment horizontal="center" vertical="center"/>
    </xf>
    <xf numFmtId="0" fontId="7" fillId="0" borderId="10" xfId="51" applyNumberFormat="1" applyFont="1" applyFill="1" applyBorder="1" applyAlignment="1" applyProtection="1">
      <alignment vertical="center"/>
      <protection/>
    </xf>
    <xf numFmtId="43" fontId="61" fillId="0" borderId="10" xfId="44" applyFont="1" applyBorder="1" applyAlignment="1">
      <alignment vertical="center"/>
    </xf>
    <xf numFmtId="43" fontId="61" fillId="0" borderId="10" xfId="44" applyFont="1" applyBorder="1" applyAlignment="1">
      <alignment horizontal="center" vertical="center"/>
    </xf>
    <xf numFmtId="0" fontId="7" fillId="0" borderId="10" xfId="60" applyNumberFormat="1" applyFont="1" applyFill="1" applyBorder="1" applyAlignment="1" applyProtection="1">
      <alignment vertical="center"/>
      <protection/>
    </xf>
    <xf numFmtId="0" fontId="7" fillId="0" borderId="10" xfId="65" applyNumberFormat="1" applyFont="1" applyFill="1" applyBorder="1" applyAlignment="1" applyProtection="1">
      <alignment vertical="center"/>
      <protection/>
    </xf>
    <xf numFmtId="0" fontId="7" fillId="0" borderId="10" xfId="50" applyNumberFormat="1" applyFont="1" applyFill="1" applyBorder="1" applyAlignment="1" applyProtection="1">
      <alignment vertical="center" wrapText="1"/>
      <protection/>
    </xf>
    <xf numFmtId="0" fontId="61" fillId="0" borderId="36" xfId="0" applyFont="1" applyBorder="1" applyAlignment="1">
      <alignment horizontal="center" vertical="center"/>
    </xf>
    <xf numFmtId="0" fontId="61" fillId="0" borderId="0" xfId="0" applyFont="1" applyAlignment="1">
      <alignment/>
    </xf>
    <xf numFmtId="49" fontId="7" fillId="0" borderId="10" xfId="0" applyNumberFormat="1" applyFont="1" applyFill="1" applyBorder="1" applyAlignment="1" applyProtection="1">
      <alignment horizontal="left" vertical="center"/>
      <protection/>
    </xf>
    <xf numFmtId="189" fontId="61" fillId="0" borderId="0" xfId="0" applyNumberFormat="1" applyFont="1" applyAlignment="1">
      <alignment/>
    </xf>
    <xf numFmtId="43" fontId="61" fillId="0" borderId="0" xfId="0" applyNumberFormat="1" applyFont="1" applyAlignment="1">
      <alignment/>
    </xf>
    <xf numFmtId="0" fontId="7" fillId="0" borderId="10" xfId="68" applyNumberFormat="1" applyFont="1" applyFill="1" applyBorder="1" applyAlignment="1" applyProtection="1">
      <alignment vertical="center" wrapText="1" shrinkToFit="1"/>
      <protection/>
    </xf>
    <xf numFmtId="0" fontId="7" fillId="35" borderId="10" xfId="48" applyNumberFormat="1" applyFont="1" applyFill="1" applyBorder="1" applyAlignment="1" applyProtection="1">
      <alignment vertical="center"/>
      <protection/>
    </xf>
    <xf numFmtId="0" fontId="7" fillId="0" borderId="10" xfId="59" applyNumberFormat="1" applyFont="1" applyFill="1" applyBorder="1" applyAlignment="1" applyProtection="1">
      <alignment vertical="center" wrapText="1"/>
      <protection/>
    </xf>
    <xf numFmtId="0" fontId="61" fillId="0" borderId="0" xfId="0" applyFont="1" applyAlignment="1">
      <alignment vertical="center"/>
    </xf>
    <xf numFmtId="0" fontId="7" fillId="0" borderId="10" xfId="62" applyNumberFormat="1" applyFont="1" applyFill="1" applyBorder="1" applyAlignment="1" applyProtection="1">
      <alignment vertical="center"/>
      <protection/>
    </xf>
    <xf numFmtId="0" fontId="7" fillId="0" borderId="10" xfId="49" applyNumberFormat="1" applyFont="1" applyFill="1" applyBorder="1" applyAlignment="1" applyProtection="1">
      <alignment vertical="center"/>
      <protection/>
    </xf>
    <xf numFmtId="0" fontId="7" fillId="0" borderId="10" xfId="57" applyNumberFormat="1" applyFont="1" applyFill="1" applyBorder="1" applyAlignment="1" applyProtection="1">
      <alignment vertical="center"/>
      <protection/>
    </xf>
    <xf numFmtId="0" fontId="7" fillId="0" borderId="10" xfId="58" applyNumberFormat="1" applyFont="1" applyFill="1" applyBorder="1" applyAlignment="1" applyProtection="1">
      <alignment vertical="center" wrapText="1"/>
      <protection/>
    </xf>
    <xf numFmtId="0" fontId="7" fillId="0" borderId="10" xfId="56" applyNumberFormat="1" applyFont="1" applyFill="1" applyBorder="1" applyAlignment="1" applyProtection="1">
      <alignment vertical="center"/>
      <protection/>
    </xf>
    <xf numFmtId="0" fontId="7" fillId="0" borderId="10" xfId="67" applyNumberFormat="1" applyFont="1" applyFill="1" applyBorder="1" applyAlignment="1" applyProtection="1">
      <alignment vertical="center"/>
      <protection/>
    </xf>
    <xf numFmtId="43" fontId="61" fillId="0" borderId="36" xfId="44" applyFont="1" applyBorder="1" applyAlignment="1">
      <alignment horizontal="center" vertical="center"/>
    </xf>
    <xf numFmtId="189" fontId="10" fillId="0" borderId="10" xfId="52" applyNumberFormat="1" applyFont="1" applyFill="1" applyBorder="1" applyAlignment="1" applyProtection="1">
      <alignment vertical="center"/>
      <protection/>
    </xf>
    <xf numFmtId="43" fontId="60" fillId="0" borderId="10" xfId="44" applyFont="1" applyBorder="1" applyAlignment="1">
      <alignment vertical="center"/>
    </xf>
    <xf numFmtId="0" fontId="61" fillId="0" borderId="37" xfId="0" applyFont="1" applyBorder="1" applyAlignment="1">
      <alignment horizontal="center" vertical="center"/>
    </xf>
    <xf numFmtId="195" fontId="61" fillId="0" borderId="37" xfId="0" applyNumberFormat="1" applyFont="1" applyBorder="1" applyAlignment="1">
      <alignment horizontal="center" vertical="center"/>
    </xf>
    <xf numFmtId="0" fontId="61" fillId="0" borderId="37" xfId="0" applyFont="1" applyBorder="1" applyAlignment="1">
      <alignment horizontal="left" vertical="center"/>
    </xf>
    <xf numFmtId="189" fontId="7" fillId="0" borderId="37" xfId="0" applyNumberFormat="1" applyFont="1" applyBorder="1" applyAlignment="1">
      <alignment vertical="center"/>
    </xf>
    <xf numFmtId="43" fontId="61" fillId="0" borderId="37" xfId="44" applyFont="1" applyBorder="1" applyAlignment="1">
      <alignment horizontal="center" vertical="center"/>
    </xf>
    <xf numFmtId="43" fontId="59" fillId="0" borderId="0" xfId="0" applyNumberFormat="1" applyFont="1" applyAlignment="1">
      <alignment/>
    </xf>
    <xf numFmtId="0" fontId="61" fillId="0" borderId="0" xfId="0" applyFont="1" applyAlignment="1">
      <alignment horizontal="center"/>
    </xf>
    <xf numFmtId="43" fontId="71" fillId="0" borderId="0" xfId="44" applyFont="1" applyAlignment="1">
      <alignment/>
    </xf>
    <xf numFmtId="43" fontId="61" fillId="0" borderId="0" xfId="44" applyFont="1" applyAlignment="1">
      <alignment/>
    </xf>
    <xf numFmtId="43" fontId="60" fillId="0" borderId="10" xfId="44" applyFont="1" applyBorder="1" applyAlignment="1">
      <alignment horizontal="center" vertical="center"/>
    </xf>
    <xf numFmtId="43" fontId="72" fillId="0" borderId="0" xfId="44" applyFont="1" applyAlignment="1">
      <alignment/>
    </xf>
    <xf numFmtId="187" fontId="59" fillId="0" borderId="0" xfId="0" applyNumberFormat="1" applyFont="1" applyAlignment="1">
      <alignment/>
    </xf>
    <xf numFmtId="0" fontId="10" fillId="34" borderId="19" xfId="54" applyFont="1" applyFill="1" applyBorder="1" applyAlignment="1">
      <alignment horizontal="center"/>
      <protection/>
    </xf>
    <xf numFmtId="0" fontId="10" fillId="0" borderId="20" xfId="54" applyFont="1" applyBorder="1" applyAlignment="1">
      <alignment horizontal="center"/>
      <protection/>
    </xf>
    <xf numFmtId="189" fontId="10" fillId="0" borderId="10" xfId="52" applyNumberFormat="1" applyFont="1" applyFill="1" applyBorder="1" applyAlignment="1" applyProtection="1">
      <alignment horizontal="center"/>
      <protection/>
    </xf>
    <xf numFmtId="189" fontId="73" fillId="0" borderId="37" xfId="0" applyNumberFormat="1" applyFont="1" applyBorder="1" applyAlignment="1">
      <alignment horizontal="center"/>
    </xf>
    <xf numFmtId="189" fontId="7" fillId="0" borderId="10" xfId="51" applyNumberFormat="1" applyFont="1" applyFill="1" applyBorder="1" applyAlignment="1" applyProtection="1">
      <alignment horizontal="center"/>
      <protection/>
    </xf>
    <xf numFmtId="189" fontId="7" fillId="0" borderId="10" xfId="65" applyNumberFormat="1" applyFont="1" applyFill="1" applyBorder="1" applyAlignment="1" applyProtection="1">
      <alignment horizontal="center"/>
      <protection/>
    </xf>
    <xf numFmtId="189" fontId="7" fillId="0" borderId="10" xfId="66" applyNumberFormat="1" applyFont="1" applyFill="1" applyBorder="1" applyAlignment="1" applyProtection="1">
      <alignment horizontal="center"/>
      <protection/>
    </xf>
    <xf numFmtId="189" fontId="7" fillId="0" borderId="10" xfId="50" applyNumberFormat="1" applyFont="1" applyFill="1" applyBorder="1" applyAlignment="1" applyProtection="1">
      <alignment horizontal="center"/>
      <protection/>
    </xf>
    <xf numFmtId="189" fontId="7" fillId="0" borderId="10" xfId="64" applyNumberFormat="1" applyFont="1" applyFill="1" applyBorder="1" applyAlignment="1" applyProtection="1">
      <alignment horizontal="center"/>
      <protection/>
    </xf>
    <xf numFmtId="189" fontId="7" fillId="0" borderId="10" xfId="48" applyNumberFormat="1" applyFont="1" applyFill="1" applyBorder="1" applyAlignment="1" applyProtection="1">
      <alignment horizontal="center"/>
      <protection/>
    </xf>
    <xf numFmtId="189" fontId="7" fillId="0" borderId="10" xfId="59" applyNumberFormat="1" applyFont="1" applyFill="1" applyBorder="1" applyAlignment="1" applyProtection="1">
      <alignment horizontal="center"/>
      <protection/>
    </xf>
    <xf numFmtId="189" fontId="7" fillId="0" borderId="10" xfId="62" applyNumberFormat="1" applyFont="1" applyFill="1" applyBorder="1" applyAlignment="1" applyProtection="1">
      <alignment horizontal="center"/>
      <protection/>
    </xf>
    <xf numFmtId="189" fontId="7" fillId="0" borderId="10" xfId="49" applyNumberFormat="1" applyFont="1" applyFill="1" applyBorder="1" applyAlignment="1" applyProtection="1">
      <alignment horizontal="center"/>
      <protection/>
    </xf>
    <xf numFmtId="189" fontId="7" fillId="0" borderId="10" xfId="61" applyNumberFormat="1" applyFont="1" applyFill="1" applyBorder="1" applyAlignment="1" applyProtection="1">
      <alignment horizontal="center"/>
      <protection/>
    </xf>
    <xf numFmtId="189" fontId="7" fillId="0" borderId="10" xfId="57" applyNumberFormat="1" applyFont="1" applyFill="1" applyBorder="1" applyAlignment="1" applyProtection="1">
      <alignment horizontal="center"/>
      <protection/>
    </xf>
    <xf numFmtId="189" fontId="7" fillId="0" borderId="10" xfId="58" applyNumberFormat="1" applyFont="1" applyFill="1" applyBorder="1" applyAlignment="1" applyProtection="1">
      <alignment horizontal="center"/>
      <protection/>
    </xf>
    <xf numFmtId="189" fontId="7" fillId="0" borderId="10" xfId="56" applyNumberFormat="1" applyFont="1" applyFill="1" applyBorder="1" applyAlignment="1" applyProtection="1">
      <alignment horizontal="center"/>
      <protection/>
    </xf>
    <xf numFmtId="189" fontId="7" fillId="0" borderId="10" xfId="63" applyNumberFormat="1" applyFont="1" applyFill="1" applyBorder="1" applyAlignment="1" applyProtection="1">
      <alignment horizontal="center"/>
      <protection/>
    </xf>
    <xf numFmtId="189" fontId="7" fillId="0" borderId="10" xfId="55" applyNumberFormat="1" applyFont="1" applyFill="1" applyBorder="1" applyAlignment="1" applyProtection="1">
      <alignment horizontal="center"/>
      <protection/>
    </xf>
    <xf numFmtId="189" fontId="7" fillId="0" borderId="10" xfId="51" applyNumberFormat="1" applyFont="1" applyFill="1" applyBorder="1" applyAlignment="1" applyProtection="1">
      <alignment horizontal="center" vertical="center"/>
      <protection/>
    </xf>
    <xf numFmtId="43" fontId="60" fillId="2" borderId="10" xfId="44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9" fontId="61" fillId="0" borderId="10" xfId="0" applyNumberFormat="1" applyFont="1" applyFill="1" applyBorder="1" applyAlignment="1" applyProtection="1">
      <alignment horizontal="center" vertical="center"/>
      <protection/>
    </xf>
    <xf numFmtId="49" fontId="61" fillId="35" borderId="10" xfId="0" applyNumberFormat="1" applyFont="1" applyFill="1" applyBorder="1" applyAlignment="1" applyProtection="1">
      <alignment horizontal="center" vertical="center"/>
      <protection/>
    </xf>
    <xf numFmtId="49" fontId="7" fillId="35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63" applyNumberFormat="1" applyFont="1" applyFill="1" applyBorder="1" applyAlignment="1" applyProtection="1">
      <alignment vertical="center"/>
      <protection/>
    </xf>
    <xf numFmtId="0" fontId="7" fillId="0" borderId="10" xfId="52" applyNumberFormat="1" applyFont="1" applyFill="1" applyBorder="1" applyAlignment="1" applyProtection="1">
      <alignment vertical="center" wrapText="1"/>
      <protection/>
    </xf>
    <xf numFmtId="0" fontId="61" fillId="0" borderId="10" xfId="0" applyFont="1" applyBorder="1" applyAlignment="1">
      <alignment/>
    </xf>
    <xf numFmtId="0" fontId="61" fillId="0" borderId="10" xfId="0" applyFont="1" applyBorder="1" applyAlignment="1">
      <alignment horizontal="center"/>
    </xf>
    <xf numFmtId="0" fontId="61" fillId="0" borderId="10" xfId="0" applyFont="1" applyBorder="1" applyAlignment="1" quotePrefix="1">
      <alignment horizontal="center"/>
    </xf>
    <xf numFmtId="43" fontId="60" fillId="2" borderId="35" xfId="44" applyFont="1" applyFill="1" applyBorder="1" applyAlignment="1">
      <alignment horizontal="center" vertical="center"/>
    </xf>
    <xf numFmtId="189" fontId="7" fillId="0" borderId="35" xfId="51" applyNumberFormat="1" applyFont="1" applyFill="1" applyBorder="1" applyAlignment="1" applyProtection="1">
      <alignment vertical="center"/>
      <protection/>
    </xf>
    <xf numFmtId="189" fontId="7" fillId="0" borderId="35" xfId="60" applyNumberFormat="1" applyFont="1" applyFill="1" applyBorder="1" applyAlignment="1" applyProtection="1">
      <alignment vertical="center"/>
      <protection/>
    </xf>
    <xf numFmtId="189" fontId="7" fillId="0" borderId="35" xfId="65" applyNumberFormat="1" applyFont="1" applyFill="1" applyBorder="1" applyAlignment="1" applyProtection="1">
      <alignment vertical="center"/>
      <protection/>
    </xf>
    <xf numFmtId="189" fontId="7" fillId="0" borderId="35" xfId="66" applyNumberFormat="1" applyFont="1" applyFill="1" applyBorder="1" applyAlignment="1" applyProtection="1">
      <alignment vertical="center"/>
      <protection/>
    </xf>
    <xf numFmtId="189" fontId="7" fillId="0" borderId="35" xfId="50" applyNumberFormat="1" applyFont="1" applyFill="1" applyBorder="1" applyAlignment="1" applyProtection="1">
      <alignment vertical="center"/>
      <protection/>
    </xf>
    <xf numFmtId="189" fontId="7" fillId="0" borderId="35" xfId="64" applyNumberFormat="1" applyFont="1" applyFill="1" applyBorder="1" applyAlignment="1" applyProtection="1">
      <alignment vertical="center"/>
      <protection/>
    </xf>
    <xf numFmtId="189" fontId="7" fillId="0" borderId="35" xfId="48" applyNumberFormat="1" applyFont="1" applyFill="1" applyBorder="1" applyAlignment="1" applyProtection="1">
      <alignment vertical="center"/>
      <protection/>
    </xf>
    <xf numFmtId="189" fontId="7" fillId="0" borderId="35" xfId="59" applyNumberFormat="1" applyFont="1" applyFill="1" applyBorder="1" applyAlignment="1" applyProtection="1">
      <alignment vertical="center"/>
      <protection/>
    </xf>
    <xf numFmtId="189" fontId="7" fillId="0" borderId="35" xfId="62" applyNumberFormat="1" applyFont="1" applyFill="1" applyBorder="1" applyAlignment="1" applyProtection="1">
      <alignment vertical="center"/>
      <protection/>
    </xf>
    <xf numFmtId="189" fontId="7" fillId="0" borderId="35" xfId="49" applyNumberFormat="1" applyFont="1" applyFill="1" applyBorder="1" applyAlignment="1" applyProtection="1">
      <alignment vertical="center"/>
      <protection/>
    </xf>
    <xf numFmtId="189" fontId="7" fillId="0" borderId="35" xfId="61" applyNumberFormat="1" applyFont="1" applyFill="1" applyBorder="1" applyAlignment="1" applyProtection="1">
      <alignment vertical="center"/>
      <protection/>
    </xf>
    <xf numFmtId="189" fontId="7" fillId="0" borderId="35" xfId="57" applyNumberFormat="1" applyFont="1" applyFill="1" applyBorder="1" applyAlignment="1" applyProtection="1">
      <alignment vertical="center"/>
      <protection/>
    </xf>
    <xf numFmtId="189" fontId="7" fillId="0" borderId="35" xfId="58" applyNumberFormat="1" applyFont="1" applyFill="1" applyBorder="1" applyAlignment="1" applyProtection="1">
      <alignment vertical="center"/>
      <protection/>
    </xf>
    <xf numFmtId="189" fontId="7" fillId="0" borderId="35" xfId="56" applyNumberFormat="1" applyFont="1" applyFill="1" applyBorder="1" applyAlignment="1" applyProtection="1">
      <alignment vertical="center"/>
      <protection/>
    </xf>
    <xf numFmtId="189" fontId="7" fillId="0" borderId="35" xfId="63" applyNumberFormat="1" applyFont="1" applyFill="1" applyBorder="1" applyAlignment="1" applyProtection="1">
      <alignment vertical="center"/>
      <protection/>
    </xf>
    <xf numFmtId="189" fontId="7" fillId="0" borderId="35" xfId="67" applyNumberFormat="1" applyFont="1" applyFill="1" applyBorder="1" applyAlignment="1" applyProtection="1">
      <alignment vertical="center"/>
      <protection/>
    </xf>
    <xf numFmtId="189" fontId="7" fillId="0" borderId="35" xfId="52" applyNumberFormat="1" applyFont="1" applyFill="1" applyBorder="1" applyAlignment="1" applyProtection="1">
      <alignment vertical="center"/>
      <protection/>
    </xf>
    <xf numFmtId="189" fontId="10" fillId="0" borderId="35" xfId="52" applyNumberFormat="1" applyFont="1" applyFill="1" applyBorder="1" applyAlignment="1" applyProtection="1">
      <alignment vertical="center"/>
      <protection/>
    </xf>
    <xf numFmtId="189" fontId="72" fillId="0" borderId="38" xfId="0" applyNumberFormat="1" applyFont="1" applyBorder="1" applyAlignment="1">
      <alignment vertical="center"/>
    </xf>
    <xf numFmtId="43" fontId="60" fillId="2" borderId="39" xfId="44" applyFont="1" applyFill="1" applyBorder="1" applyAlignment="1">
      <alignment horizontal="center" vertical="center"/>
    </xf>
    <xf numFmtId="43" fontId="61" fillId="0" borderId="39" xfId="44" applyFont="1" applyBorder="1" applyAlignment="1">
      <alignment vertical="center"/>
    </xf>
    <xf numFmtId="43" fontId="61" fillId="0" borderId="39" xfId="44" applyFont="1" applyBorder="1" applyAlignment="1">
      <alignment horizontal="center" vertical="center"/>
    </xf>
    <xf numFmtId="0" fontId="61" fillId="0" borderId="39" xfId="0" applyFont="1" applyBorder="1" applyAlignment="1" quotePrefix="1">
      <alignment horizontal="right"/>
    </xf>
    <xf numFmtId="43" fontId="60" fillId="0" borderId="39" xfId="44" applyFont="1" applyBorder="1" applyAlignment="1">
      <alignment vertical="center"/>
    </xf>
    <xf numFmtId="189" fontId="7" fillId="0" borderId="40" xfId="0" applyNumberFormat="1" applyFont="1" applyBorder="1" applyAlignment="1">
      <alignment vertical="center"/>
    </xf>
    <xf numFmtId="43" fontId="61" fillId="0" borderId="10" xfId="0" applyNumberFormat="1" applyFont="1" applyBorder="1" applyAlignment="1">
      <alignment/>
    </xf>
    <xf numFmtId="3" fontId="61" fillId="33" borderId="41" xfId="0" applyNumberFormat="1" applyFont="1" applyFill="1" applyBorder="1" applyAlignment="1" quotePrefix="1">
      <alignment horizontal="right" vertical="top" wrapText="1"/>
    </xf>
    <xf numFmtId="0" fontId="61" fillId="0" borderId="14" xfId="0" applyFont="1" applyBorder="1" applyAlignment="1">
      <alignment/>
    </xf>
    <xf numFmtId="0" fontId="61" fillId="0" borderId="29" xfId="0" applyFont="1" applyBorder="1" applyAlignment="1">
      <alignment/>
    </xf>
    <xf numFmtId="0" fontId="61" fillId="0" borderId="13" xfId="0" applyFont="1" applyBorder="1" applyAlignment="1">
      <alignment/>
    </xf>
    <xf numFmtId="0" fontId="61" fillId="0" borderId="42" xfId="0" applyFont="1" applyBorder="1" applyAlignment="1">
      <alignment/>
    </xf>
    <xf numFmtId="0" fontId="61" fillId="0" borderId="21" xfId="0" applyFont="1" applyBorder="1" applyAlignment="1">
      <alignment/>
    </xf>
    <xf numFmtId="4" fontId="61" fillId="0" borderId="16" xfId="0" applyNumberFormat="1" applyFont="1" applyBorder="1" applyAlignment="1">
      <alignment/>
    </xf>
    <xf numFmtId="0" fontId="60" fillId="35" borderId="13" xfId="54" applyFont="1" applyFill="1" applyBorder="1" applyAlignment="1">
      <alignment horizontal="center"/>
      <protection/>
    </xf>
    <xf numFmtId="0" fontId="61" fillId="0" borderId="43" xfId="0" applyFont="1" applyBorder="1" applyAlignment="1">
      <alignment/>
    </xf>
    <xf numFmtId="189" fontId="7" fillId="0" borderId="36" xfId="0" applyNumberFormat="1" applyFont="1" applyBorder="1" applyAlignment="1">
      <alignment vertical="center"/>
    </xf>
    <xf numFmtId="43" fontId="60" fillId="0" borderId="10" xfId="44" applyFont="1" applyBorder="1" applyAlignment="1">
      <alignment horizontal="center"/>
    </xf>
    <xf numFmtId="189" fontId="7" fillId="0" borderId="10" xfId="60" applyNumberFormat="1" applyFont="1" applyFill="1" applyBorder="1" applyAlignment="1" applyProtection="1">
      <alignment horizontal="right" vertical="center"/>
      <protection/>
    </xf>
    <xf numFmtId="189" fontId="7" fillId="0" borderId="10" xfId="65" applyNumberFormat="1" applyFont="1" applyFill="1" applyBorder="1" applyAlignment="1" applyProtection="1">
      <alignment horizontal="right" vertical="center"/>
      <protection/>
    </xf>
    <xf numFmtId="189" fontId="7" fillId="0" borderId="10" xfId="66" applyNumberFormat="1" applyFont="1" applyFill="1" applyBorder="1" applyAlignment="1" applyProtection="1">
      <alignment horizontal="right" vertical="center"/>
      <protection/>
    </xf>
    <xf numFmtId="189" fontId="7" fillId="0" borderId="10" xfId="50" applyNumberFormat="1" applyFont="1" applyFill="1" applyBorder="1" applyAlignment="1" applyProtection="1">
      <alignment horizontal="right" vertical="center"/>
      <protection/>
    </xf>
    <xf numFmtId="189" fontId="7" fillId="0" borderId="10" xfId="68" applyNumberFormat="1" applyFont="1" applyFill="1" applyBorder="1" applyAlignment="1" applyProtection="1">
      <alignment horizontal="right" vertical="center"/>
      <protection/>
    </xf>
    <xf numFmtId="189" fontId="7" fillId="0" borderId="10" xfId="64" applyNumberFormat="1" applyFont="1" applyFill="1" applyBorder="1" applyAlignment="1" applyProtection="1">
      <alignment horizontal="right" vertical="center"/>
      <protection/>
    </xf>
    <xf numFmtId="189" fontId="7" fillId="0" borderId="10" xfId="48" applyNumberFormat="1" applyFont="1" applyFill="1" applyBorder="1" applyAlignment="1" applyProtection="1">
      <alignment horizontal="right" vertical="center"/>
      <protection/>
    </xf>
    <xf numFmtId="189" fontId="7" fillId="0" borderId="10" xfId="59" applyNumberFormat="1" applyFont="1" applyFill="1" applyBorder="1" applyAlignment="1" applyProtection="1">
      <alignment horizontal="right" vertical="center"/>
      <protection/>
    </xf>
    <xf numFmtId="189" fontId="7" fillId="0" borderId="10" xfId="62" applyNumberFormat="1" applyFont="1" applyFill="1" applyBorder="1" applyAlignment="1" applyProtection="1">
      <alignment horizontal="right" vertical="center"/>
      <protection/>
    </xf>
    <xf numFmtId="189" fontId="7" fillId="0" borderId="10" xfId="49" applyNumberFormat="1" applyFont="1" applyFill="1" applyBorder="1" applyAlignment="1" applyProtection="1">
      <alignment horizontal="right" vertical="center"/>
      <protection/>
    </xf>
    <xf numFmtId="189" fontId="7" fillId="0" borderId="10" xfId="61" applyNumberFormat="1" applyFont="1" applyFill="1" applyBorder="1" applyAlignment="1" applyProtection="1">
      <alignment horizontal="right" vertical="center"/>
      <protection/>
    </xf>
    <xf numFmtId="189" fontId="7" fillId="0" borderId="10" xfId="57" applyNumberFormat="1" applyFont="1" applyFill="1" applyBorder="1" applyAlignment="1" applyProtection="1">
      <alignment horizontal="right" vertical="center"/>
      <protection/>
    </xf>
    <xf numFmtId="189" fontId="7" fillId="0" borderId="10" xfId="58" applyNumberFormat="1" applyFont="1" applyFill="1" applyBorder="1" applyAlignment="1" applyProtection="1">
      <alignment horizontal="right" vertical="center"/>
      <protection/>
    </xf>
    <xf numFmtId="189" fontId="7" fillId="0" borderId="10" xfId="56" applyNumberFormat="1" applyFont="1" applyFill="1" applyBorder="1" applyAlignment="1" applyProtection="1">
      <alignment horizontal="right" vertical="center"/>
      <protection/>
    </xf>
    <xf numFmtId="189" fontId="7" fillId="0" borderId="10" xfId="63" applyNumberFormat="1" applyFont="1" applyFill="1" applyBorder="1" applyAlignment="1" applyProtection="1">
      <alignment horizontal="right" vertical="center"/>
      <protection/>
    </xf>
    <xf numFmtId="189" fontId="7" fillId="0" borderId="10" xfId="67" applyNumberFormat="1" applyFont="1" applyFill="1" applyBorder="1" applyAlignment="1" applyProtection="1">
      <alignment horizontal="right" vertical="center"/>
      <protection/>
    </xf>
    <xf numFmtId="189" fontId="7" fillId="0" borderId="10" xfId="52" applyNumberFormat="1" applyFont="1" applyFill="1" applyBorder="1" applyAlignment="1" applyProtection="1">
      <alignment horizontal="right" vertical="center"/>
      <protection/>
    </xf>
    <xf numFmtId="0" fontId="74" fillId="0" borderId="10" xfId="62" applyNumberFormat="1" applyFont="1" applyFill="1" applyBorder="1" applyAlignment="1" applyProtection="1">
      <alignment vertical="center"/>
      <protection/>
    </xf>
    <xf numFmtId="193" fontId="64" fillId="0" borderId="44" xfId="0" applyNumberFormat="1" applyFont="1" applyBorder="1" applyAlignment="1">
      <alignment horizontal="center" vertical="center"/>
    </xf>
    <xf numFmtId="193" fontId="63" fillId="0" borderId="10" xfId="0" applyNumberFormat="1" applyFont="1" applyBorder="1" applyAlignment="1">
      <alignment horizontal="right" vertical="center"/>
    </xf>
    <xf numFmtId="193" fontId="63" fillId="0" borderId="10" xfId="0" applyNumberFormat="1" applyFont="1" applyBorder="1" applyAlignment="1">
      <alignment vertical="center"/>
    </xf>
    <xf numFmtId="193" fontId="63" fillId="0" borderId="10" xfId="0" applyNumberFormat="1" applyFont="1" applyBorder="1" applyAlignment="1">
      <alignment horizontal="center" vertical="center"/>
    </xf>
    <xf numFmtId="193" fontId="63" fillId="0" borderId="36" xfId="0" applyNumberFormat="1" applyFont="1" applyBorder="1" applyAlignment="1">
      <alignment vertical="center"/>
    </xf>
    <xf numFmtId="0" fontId="63" fillId="0" borderId="10" xfId="0" applyFont="1" applyBorder="1" applyAlignment="1">
      <alignment vertical="center"/>
    </xf>
    <xf numFmtId="0" fontId="63" fillId="0" borderId="10" xfId="0" applyFont="1" applyBorder="1" applyAlignment="1">
      <alignment horizontal="left" vertical="center"/>
    </xf>
    <xf numFmtId="0" fontId="63" fillId="0" borderId="10" xfId="0" applyFont="1" applyBorder="1" applyAlignment="1">
      <alignment vertical="center" wrapText="1"/>
    </xf>
    <xf numFmtId="0" fontId="63" fillId="0" borderId="0" xfId="0" applyFont="1" applyAlignment="1">
      <alignment vertical="center"/>
    </xf>
    <xf numFmtId="0" fontId="63" fillId="0" borderId="10" xfId="0" applyFont="1" applyBorder="1" applyAlignment="1">
      <alignment horizontal="left" vertical="top" wrapText="1"/>
    </xf>
    <xf numFmtId="43" fontId="61" fillId="0" borderId="0" xfId="44" applyFont="1" applyAlignment="1">
      <alignment horizontal="right"/>
    </xf>
    <xf numFmtId="43" fontId="61" fillId="0" borderId="10" xfId="44" applyFont="1" applyBorder="1" applyAlignment="1">
      <alignment horizontal="right"/>
    </xf>
    <xf numFmtId="43" fontId="61" fillId="0" borderId="35" xfId="44" applyFont="1" applyBorder="1" applyAlignment="1">
      <alignment/>
    </xf>
    <xf numFmtId="0" fontId="4" fillId="0" borderId="35" xfId="54" applyFont="1" applyFill="1" applyBorder="1" applyAlignment="1">
      <alignment horizontal="center"/>
      <protection/>
    </xf>
    <xf numFmtId="0" fontId="4" fillId="0" borderId="45" xfId="54" applyFont="1" applyFill="1" applyBorder="1" applyAlignment="1">
      <alignment horizontal="center"/>
      <protection/>
    </xf>
    <xf numFmtId="0" fontId="4" fillId="0" borderId="39" xfId="54" applyFont="1" applyFill="1" applyBorder="1" applyAlignment="1">
      <alignment horizontal="center"/>
      <protection/>
    </xf>
    <xf numFmtId="0" fontId="3" fillId="0" borderId="35" xfId="54" applyFont="1" applyBorder="1" applyAlignment="1">
      <alignment horizontal="center"/>
      <protection/>
    </xf>
    <xf numFmtId="0" fontId="3" fillId="0" borderId="45" xfId="54" applyFont="1" applyBorder="1" applyAlignment="1">
      <alignment horizontal="center"/>
      <protection/>
    </xf>
    <xf numFmtId="0" fontId="3" fillId="0" borderId="39" xfId="54" applyFont="1" applyBorder="1" applyAlignment="1">
      <alignment horizontal="center"/>
      <protection/>
    </xf>
    <xf numFmtId="0" fontId="6" fillId="0" borderId="0" xfId="69" applyNumberFormat="1" applyFont="1" applyFill="1" applyBorder="1" applyAlignment="1" applyProtection="1">
      <alignment horizontal="center"/>
      <protection/>
    </xf>
    <xf numFmtId="0" fontId="3" fillId="0" borderId="0" xfId="54" applyFont="1" applyBorder="1" applyAlignment="1">
      <alignment horizontal="center" vertical="center" wrapText="1"/>
      <protection/>
    </xf>
    <xf numFmtId="0" fontId="5" fillId="0" borderId="35" xfId="54" applyFont="1" applyFill="1" applyBorder="1" applyAlignment="1">
      <alignment horizontal="center"/>
      <protection/>
    </xf>
    <xf numFmtId="0" fontId="5" fillId="0" borderId="39" xfId="54" applyFont="1" applyFill="1" applyBorder="1" applyAlignment="1">
      <alignment horizontal="center"/>
      <protection/>
    </xf>
    <xf numFmtId="0" fontId="60" fillId="0" borderId="0" xfId="0" applyFont="1" applyAlignment="1">
      <alignment horizontal="center"/>
    </xf>
    <xf numFmtId="0" fontId="60" fillId="0" borderId="10" xfId="0" applyFont="1" applyBorder="1" applyAlignment="1">
      <alignment horizontal="center" vertical="center"/>
    </xf>
    <xf numFmtId="0" fontId="64" fillId="0" borderId="0" xfId="0" applyFont="1" applyAlignment="1">
      <alignment horizontal="center"/>
    </xf>
    <xf numFmtId="0" fontId="60" fillId="0" borderId="35" xfId="0" applyFont="1" applyBorder="1" applyAlignment="1">
      <alignment horizontal="center" vertical="center"/>
    </xf>
    <xf numFmtId="0" fontId="60" fillId="0" borderId="45" xfId="0" applyFont="1" applyBorder="1" applyAlignment="1">
      <alignment horizontal="center" vertical="center"/>
    </xf>
    <xf numFmtId="0" fontId="60" fillId="0" borderId="39" xfId="0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4" fillId="0" borderId="35" xfId="0" applyFont="1" applyBorder="1" applyAlignment="1">
      <alignment horizontal="center" vertical="center"/>
    </xf>
    <xf numFmtId="0" fontId="64" fillId="0" borderId="39" xfId="0" applyFont="1" applyBorder="1" applyAlignment="1">
      <alignment horizontal="center" vertical="center"/>
    </xf>
    <xf numFmtId="0" fontId="64" fillId="0" borderId="46" xfId="0" applyFont="1" applyBorder="1" applyAlignment="1">
      <alignment horizontal="center" vertical="center"/>
    </xf>
    <xf numFmtId="0" fontId="64" fillId="0" borderId="47" xfId="0" applyFont="1" applyBorder="1" applyAlignment="1">
      <alignment horizontal="center" vertical="center"/>
    </xf>
    <xf numFmtId="0" fontId="60" fillId="0" borderId="0" xfId="54" applyFont="1" applyAlignment="1">
      <alignment horizontal="left" vertical="center"/>
      <protection/>
    </xf>
    <xf numFmtId="0" fontId="10" fillId="0" borderId="25" xfId="54" applyFont="1" applyBorder="1" applyAlignment="1">
      <alignment horizontal="center"/>
      <protection/>
    </xf>
    <xf numFmtId="0" fontId="10" fillId="0" borderId="42" xfId="54" applyFont="1" applyBorder="1" applyAlignment="1">
      <alignment horizontal="center"/>
      <protection/>
    </xf>
    <xf numFmtId="0" fontId="6" fillId="0" borderId="0" xfId="54" applyFont="1" applyBorder="1" applyAlignment="1">
      <alignment horizontal="center"/>
      <protection/>
    </xf>
    <xf numFmtId="0" fontId="61" fillId="40" borderId="48" xfId="0" applyFont="1" applyFill="1" applyBorder="1" applyAlignment="1">
      <alignment horizontal="center"/>
    </xf>
    <xf numFmtId="0" fontId="61" fillId="40" borderId="49" xfId="0" applyFont="1" applyFill="1" applyBorder="1" applyAlignment="1">
      <alignment horizontal="center"/>
    </xf>
    <xf numFmtId="0" fontId="10" fillId="34" borderId="20" xfId="54" applyFont="1" applyFill="1" applyBorder="1" applyAlignment="1">
      <alignment horizontal="center"/>
      <protection/>
    </xf>
    <xf numFmtId="0" fontId="10" fillId="34" borderId="19" xfId="54" applyFont="1" applyFill="1" applyBorder="1" applyAlignment="1">
      <alignment horizontal="center"/>
      <protection/>
    </xf>
    <xf numFmtId="0" fontId="10" fillId="34" borderId="42" xfId="54" applyFont="1" applyFill="1" applyBorder="1" applyAlignment="1">
      <alignment horizontal="center"/>
      <protection/>
    </xf>
    <xf numFmtId="0" fontId="10" fillId="34" borderId="22" xfId="54" applyFont="1" applyFill="1" applyBorder="1" applyAlignment="1">
      <alignment horizontal="center"/>
      <protection/>
    </xf>
    <xf numFmtId="0" fontId="60" fillId="34" borderId="19" xfId="54" applyFont="1" applyFill="1" applyBorder="1" applyAlignment="1">
      <alignment horizontal="center"/>
      <protection/>
    </xf>
    <xf numFmtId="0" fontId="60" fillId="34" borderId="20" xfId="54" applyFont="1" applyFill="1" applyBorder="1" applyAlignment="1">
      <alignment horizontal="center"/>
      <protection/>
    </xf>
    <xf numFmtId="0" fontId="10" fillId="34" borderId="21" xfId="54" applyFont="1" applyFill="1" applyBorder="1" applyAlignment="1">
      <alignment horizontal="center"/>
      <protection/>
    </xf>
    <xf numFmtId="0" fontId="10" fillId="34" borderId="0" xfId="54" applyFont="1" applyFill="1" applyBorder="1" applyAlignment="1">
      <alignment horizontal="center"/>
      <protection/>
    </xf>
    <xf numFmtId="0" fontId="10" fillId="34" borderId="15" xfId="54" applyFont="1" applyFill="1" applyBorder="1" applyAlignment="1">
      <alignment horizontal="center"/>
      <protection/>
    </xf>
    <xf numFmtId="0" fontId="0" fillId="40" borderId="42" xfId="0" applyFill="1" applyBorder="1" applyAlignment="1">
      <alignment horizontal="center"/>
    </xf>
    <xf numFmtId="0" fontId="10" fillId="0" borderId="19" xfId="54" applyFont="1" applyBorder="1" applyAlignment="1">
      <alignment horizontal="center"/>
      <protection/>
    </xf>
    <xf numFmtId="0" fontId="10" fillId="0" borderId="20" xfId="54" applyFont="1" applyBorder="1" applyAlignment="1">
      <alignment horizontal="center"/>
      <protection/>
    </xf>
  </cellXfs>
  <cellStyles count="8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Hyperlink" xfId="33"/>
    <cellStyle name="เครื่องหมายจุลภาค 2 2" xfId="34"/>
    <cellStyle name="เครื่องหมายจุลภาค 2 2 2" xfId="35"/>
    <cellStyle name="เซลล์ตรวจสอบ" xfId="36"/>
    <cellStyle name="เซลล์ที่มีลิงก์" xfId="37"/>
    <cellStyle name="Percent" xfId="38"/>
    <cellStyle name="แย่" xfId="39"/>
    <cellStyle name="แสดงผล" xfId="40"/>
    <cellStyle name="การคำนวณ" xfId="41"/>
    <cellStyle name="ข้อความเตือน" xfId="42"/>
    <cellStyle name="ข้อความอธิบาย" xfId="43"/>
    <cellStyle name="Comma" xfId="44"/>
    <cellStyle name="Comma [0]" xfId="45"/>
    <cellStyle name="ชื่อเรื่อง" xfId="46"/>
    <cellStyle name="ดี" xfId="47"/>
    <cellStyle name="ปกติ 11" xfId="48"/>
    <cellStyle name="ปกติ 12" xfId="49"/>
    <cellStyle name="ปกติ 15" xfId="50"/>
    <cellStyle name="ปกติ 16" xfId="51"/>
    <cellStyle name="ปกติ 17" xfId="52"/>
    <cellStyle name="ปกติ 2" xfId="53"/>
    <cellStyle name="ปกติ 2 2" xfId="54"/>
    <cellStyle name="ปกติ 20" xfId="55"/>
    <cellStyle name="ปกติ 21" xfId="56"/>
    <cellStyle name="ปกติ 23" xfId="57"/>
    <cellStyle name="ปกติ 25" xfId="58"/>
    <cellStyle name="ปกติ 28" xfId="59"/>
    <cellStyle name="ปกติ 3" xfId="60"/>
    <cellStyle name="ปกติ 30" xfId="61"/>
    <cellStyle name="ปกติ 32" xfId="62"/>
    <cellStyle name="ปกติ 33" xfId="63"/>
    <cellStyle name="ปกติ 34" xfId="64"/>
    <cellStyle name="ปกติ 4" xfId="65"/>
    <cellStyle name="ปกติ 6" xfId="66"/>
    <cellStyle name="ปกติ 7" xfId="67"/>
    <cellStyle name="ปกติ 8" xfId="68"/>
    <cellStyle name="ปกติ 9" xfId="69"/>
    <cellStyle name="ปกติ_Sheet1" xfId="70"/>
    <cellStyle name="ปกติ_Sheet1 2" xfId="71"/>
    <cellStyle name="ปกติ_Sheet2 2" xfId="72"/>
    <cellStyle name="ปกติ_ประมวลผล_2 2" xfId="73"/>
    <cellStyle name="ปกติ_ประมวลผล-เข้า 2" xfId="74"/>
    <cellStyle name="ปกติ_ประมวลผลเข้า_3 2" xfId="75"/>
    <cellStyle name="ปกติ_ประมวลออก_1" xfId="76"/>
    <cellStyle name="ปกติ_ประมวลออก_2 2" xfId="77"/>
    <cellStyle name="ป้อนค่า" xfId="78"/>
    <cellStyle name="ปานกลาง" xfId="79"/>
    <cellStyle name="ผลรวม" xfId="80"/>
    <cellStyle name="Currency" xfId="81"/>
    <cellStyle name="Currency [0]" xfId="82"/>
    <cellStyle name="ส่วนที่ถูกเน้น1" xfId="83"/>
    <cellStyle name="ส่วนที่ถูกเน้น2" xfId="84"/>
    <cellStyle name="ส่วนที่ถูกเน้น3" xfId="85"/>
    <cellStyle name="ส่วนที่ถูกเน้น4" xfId="86"/>
    <cellStyle name="ส่วนที่ถูกเน้น5" xfId="87"/>
    <cellStyle name="ส่วนที่ถูกเน้น6" xfId="88"/>
    <cellStyle name="หมายเหตุ" xfId="89"/>
    <cellStyle name="หัวเรื่อง 1" xfId="90"/>
    <cellStyle name="หัวเรื่อง 2" xfId="91"/>
    <cellStyle name="หัวเรื่อง 3" xfId="92"/>
    <cellStyle name="หัวเรื่อง 4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77"/>
  <sheetViews>
    <sheetView zoomScale="85" zoomScaleNormal="85" zoomScalePageLayoutView="0" workbookViewId="0" topLeftCell="D49">
      <selection activeCell="G74" sqref="G74"/>
    </sheetView>
  </sheetViews>
  <sheetFormatPr defaultColWidth="9.140625" defaultRowHeight="23.25" customHeight="1"/>
  <cols>
    <col min="1" max="1" width="8.421875" style="3" customWidth="1"/>
    <col min="2" max="2" width="36.28125" style="1" customWidth="1"/>
    <col min="3" max="3" width="20.140625" style="3" customWidth="1"/>
    <col min="4" max="4" width="23.00390625" style="2" customWidth="1"/>
    <col min="5" max="5" width="24.140625" style="2" customWidth="1"/>
    <col min="6" max="6" width="9.421875" style="1" customWidth="1"/>
    <col min="7" max="7" width="66.28125" style="1" customWidth="1"/>
    <col min="8" max="8" width="23.28125" style="1" customWidth="1"/>
    <col min="9" max="9" width="20.421875" style="1" customWidth="1"/>
    <col min="10" max="10" width="10.7109375" style="1" customWidth="1"/>
    <col min="11" max="11" width="25.7109375" style="1" customWidth="1"/>
    <col min="12" max="16384" width="9.00390625" style="1" customWidth="1"/>
  </cols>
  <sheetData>
    <row r="1" spans="1:11" ht="23.25" customHeight="1">
      <c r="A1" s="430" t="s">
        <v>9</v>
      </c>
      <c r="B1" s="430"/>
      <c r="C1" s="430"/>
      <c r="D1" s="430"/>
      <c r="E1" s="430"/>
      <c r="F1" s="429" t="s">
        <v>12</v>
      </c>
      <c r="G1" s="429"/>
      <c r="H1" s="429"/>
      <c r="I1" s="429"/>
      <c r="J1" s="429"/>
      <c r="K1" s="429"/>
    </row>
    <row r="2" spans="1:11" ht="23.25" customHeight="1">
      <c r="A2" s="430" t="s">
        <v>8</v>
      </c>
      <c r="B2" s="430"/>
      <c r="C2" s="430"/>
      <c r="D2" s="430"/>
      <c r="E2" s="430"/>
      <c r="F2" s="429" t="s">
        <v>18</v>
      </c>
      <c r="G2" s="429"/>
      <c r="H2" s="429"/>
      <c r="I2" s="429"/>
      <c r="J2" s="429"/>
      <c r="K2" s="429"/>
    </row>
    <row r="3" spans="1:11" ht="23.25" customHeight="1">
      <c r="A3" s="430" t="s">
        <v>100</v>
      </c>
      <c r="B3" s="430"/>
      <c r="C3" s="430"/>
      <c r="D3" s="430"/>
      <c r="E3" s="430"/>
      <c r="F3" s="429" t="s">
        <v>91</v>
      </c>
      <c r="G3" s="429"/>
      <c r="H3" s="429"/>
      <c r="I3" s="429"/>
      <c r="J3" s="429"/>
      <c r="K3" s="429"/>
    </row>
    <row r="4" spans="6:11" ht="23.25" customHeight="1">
      <c r="F4" s="8"/>
      <c r="G4" s="8"/>
      <c r="H4" s="8"/>
      <c r="I4" s="8"/>
      <c r="J4" s="8"/>
      <c r="K4" s="8"/>
    </row>
    <row r="5" spans="1:11" ht="23.25" customHeight="1">
      <c r="A5" s="131" t="s">
        <v>7</v>
      </c>
      <c r="B5" s="132" t="s">
        <v>6</v>
      </c>
      <c r="C5" s="132" t="s">
        <v>5</v>
      </c>
      <c r="D5" s="133" t="s">
        <v>4</v>
      </c>
      <c r="E5" s="225" t="s">
        <v>3</v>
      </c>
      <c r="F5" s="242" t="s">
        <v>7</v>
      </c>
      <c r="G5" s="243" t="s">
        <v>13</v>
      </c>
      <c r="H5" s="142" t="s">
        <v>14</v>
      </c>
      <c r="I5" s="142" t="s">
        <v>15</v>
      </c>
      <c r="J5" s="142" t="s">
        <v>16</v>
      </c>
      <c r="K5" s="142" t="s">
        <v>17</v>
      </c>
    </row>
    <row r="6" spans="1:11" ht="23.25" customHeight="1">
      <c r="A6" s="4">
        <v>1</v>
      </c>
      <c r="B6" s="10" t="s">
        <v>52</v>
      </c>
      <c r="C6" s="4">
        <v>27101971</v>
      </c>
      <c r="D6" s="214">
        <f>16066252.63/1000</f>
        <v>16066.25263</v>
      </c>
      <c r="E6" s="226">
        <f>396885713/1000000</f>
        <v>396.885713</v>
      </c>
      <c r="F6" s="143">
        <v>1</v>
      </c>
      <c r="G6" s="224" t="s">
        <v>109</v>
      </c>
      <c r="H6" s="138">
        <v>10915854.3</v>
      </c>
      <c r="I6" s="231">
        <v>12745207</v>
      </c>
      <c r="J6" s="232" t="s">
        <v>62</v>
      </c>
      <c r="K6" s="266">
        <v>268987684</v>
      </c>
    </row>
    <row r="7" spans="1:13" ht="23.25" customHeight="1">
      <c r="A7" s="4">
        <v>2</v>
      </c>
      <c r="B7" s="10" t="s">
        <v>98</v>
      </c>
      <c r="C7" s="4">
        <v>87033371</v>
      </c>
      <c r="D7" s="215">
        <f>152570/1000</f>
        <v>152.57</v>
      </c>
      <c r="E7" s="226">
        <f>56685428/1000000</f>
        <v>56.685428</v>
      </c>
      <c r="F7" s="143">
        <v>2</v>
      </c>
      <c r="G7" s="224" t="s">
        <v>108</v>
      </c>
      <c r="H7" s="139">
        <v>2382763</v>
      </c>
      <c r="I7" s="231">
        <v>3169478</v>
      </c>
      <c r="J7" s="232" t="s">
        <v>62</v>
      </c>
      <c r="K7" s="266">
        <v>55444534</v>
      </c>
      <c r="M7" s="3"/>
    </row>
    <row r="8" spans="1:11" ht="23.25" customHeight="1">
      <c r="A8" s="4">
        <v>3</v>
      </c>
      <c r="B8" s="235" t="s">
        <v>54</v>
      </c>
      <c r="C8" s="4">
        <v>87011011</v>
      </c>
      <c r="D8" s="214">
        <f>251637/1000</f>
        <v>251.637</v>
      </c>
      <c r="E8" s="226">
        <f>27831313/1000000</f>
        <v>27.831313</v>
      </c>
      <c r="F8" s="143">
        <v>3</v>
      </c>
      <c r="G8" s="220" t="s">
        <v>107</v>
      </c>
      <c r="H8" s="138">
        <v>100795</v>
      </c>
      <c r="I8" s="231">
        <v>45</v>
      </c>
      <c r="J8" s="232" t="s">
        <v>63</v>
      </c>
      <c r="K8" s="266">
        <v>43424022</v>
      </c>
    </row>
    <row r="9" spans="1:11" ht="23.25" customHeight="1">
      <c r="A9" s="4">
        <v>4</v>
      </c>
      <c r="B9" s="216" t="s">
        <v>92</v>
      </c>
      <c r="C9" s="4">
        <v>27160000</v>
      </c>
      <c r="D9" s="217">
        <f>2/1000</f>
        <v>0.002</v>
      </c>
      <c r="E9" s="221">
        <f>23112171/1000000</f>
        <v>23.112171</v>
      </c>
      <c r="F9" s="143">
        <v>4</v>
      </c>
      <c r="G9" s="220" t="s">
        <v>110</v>
      </c>
      <c r="H9" s="260">
        <v>926642.8</v>
      </c>
      <c r="I9" s="231">
        <v>1252220</v>
      </c>
      <c r="J9" s="232" t="s">
        <v>62</v>
      </c>
      <c r="K9" s="266">
        <v>34087617</v>
      </c>
    </row>
    <row r="10" spans="1:11" ht="23.25" customHeight="1">
      <c r="A10" s="4">
        <v>5</v>
      </c>
      <c r="B10" s="10" t="s">
        <v>60</v>
      </c>
      <c r="C10" s="218">
        <v>29224220</v>
      </c>
      <c r="D10" s="214">
        <f>258980/1000</f>
        <v>258.98</v>
      </c>
      <c r="E10" s="226">
        <f>21842255/1000000</f>
        <v>21.842255</v>
      </c>
      <c r="F10" s="143">
        <v>5</v>
      </c>
      <c r="G10" s="9" t="s">
        <v>92</v>
      </c>
      <c r="H10" s="233">
        <v>2</v>
      </c>
      <c r="I10" s="231">
        <v>15649046</v>
      </c>
      <c r="J10" s="232" t="s">
        <v>94</v>
      </c>
      <c r="K10" s="266">
        <v>23112171</v>
      </c>
    </row>
    <row r="11" spans="1:11" ht="23.25" customHeight="1">
      <c r="A11" s="4">
        <v>6</v>
      </c>
      <c r="B11" s="216" t="s">
        <v>99</v>
      </c>
      <c r="C11" s="4">
        <v>27101943</v>
      </c>
      <c r="D11" s="214">
        <f>309334.894/1000</f>
        <v>309.33489399999996</v>
      </c>
      <c r="E11" s="226">
        <f>20955631/1000000</f>
        <v>20.955631</v>
      </c>
      <c r="F11" s="143">
        <v>6</v>
      </c>
      <c r="G11" s="9" t="s">
        <v>60</v>
      </c>
      <c r="H11" s="138">
        <v>258980</v>
      </c>
      <c r="I11" s="231">
        <v>301065</v>
      </c>
      <c r="J11" s="232" t="s">
        <v>64</v>
      </c>
      <c r="K11" s="266">
        <v>21842255</v>
      </c>
    </row>
    <row r="12" spans="1:11" ht="23.25" customHeight="1">
      <c r="A12" s="4">
        <v>7</v>
      </c>
      <c r="B12" s="216" t="s">
        <v>53</v>
      </c>
      <c r="C12" s="219">
        <v>72142031</v>
      </c>
      <c r="D12" s="214">
        <f>1089735.6/1000</f>
        <v>1089.7356000000002</v>
      </c>
      <c r="E12" s="226">
        <f>20892743/1000000</f>
        <v>20.892743</v>
      </c>
      <c r="F12" s="143">
        <v>7</v>
      </c>
      <c r="G12" s="220" t="s">
        <v>102</v>
      </c>
      <c r="H12" s="138">
        <v>233000</v>
      </c>
      <c r="I12" s="231">
        <v>840</v>
      </c>
      <c r="J12" s="232" t="s">
        <v>63</v>
      </c>
      <c r="K12" s="266">
        <v>21678933</v>
      </c>
    </row>
    <row r="13" spans="1:11" ht="23.25" customHeight="1">
      <c r="A13" s="4">
        <v>8</v>
      </c>
      <c r="B13" s="216" t="s">
        <v>95</v>
      </c>
      <c r="C13" s="4">
        <v>68118100</v>
      </c>
      <c r="D13" s="214">
        <f>2392907/1000</f>
        <v>2392.907</v>
      </c>
      <c r="E13" s="226">
        <f>17543877/1000000</f>
        <v>17.543877</v>
      </c>
      <c r="F13" s="143">
        <v>8</v>
      </c>
      <c r="G13" s="220" t="s">
        <v>99</v>
      </c>
      <c r="H13" s="138">
        <v>309334.894</v>
      </c>
      <c r="I13" s="231">
        <v>365610</v>
      </c>
      <c r="J13" s="232" t="s">
        <v>62</v>
      </c>
      <c r="K13" s="266">
        <v>20955631</v>
      </c>
    </row>
    <row r="14" spans="1:11" ht="24.75" customHeight="1">
      <c r="A14" s="4">
        <v>9</v>
      </c>
      <c r="B14" s="10" t="s">
        <v>96</v>
      </c>
      <c r="C14" s="4">
        <v>31010099</v>
      </c>
      <c r="D14" s="214">
        <f>1473300/1000</f>
        <v>1473.3</v>
      </c>
      <c r="E14" s="226">
        <f>15651185/1000000</f>
        <v>15.651185</v>
      </c>
      <c r="F14" s="143">
        <v>9</v>
      </c>
      <c r="G14" s="220" t="s">
        <v>111</v>
      </c>
      <c r="H14" s="138">
        <v>1089735.6</v>
      </c>
      <c r="I14" s="231">
        <v>1089736</v>
      </c>
      <c r="J14" s="232" t="s">
        <v>64</v>
      </c>
      <c r="K14" s="266">
        <v>20892743</v>
      </c>
    </row>
    <row r="15" spans="1:11" ht="23.25" customHeight="1">
      <c r="A15" s="4">
        <v>10</v>
      </c>
      <c r="B15" s="10" t="s">
        <v>97</v>
      </c>
      <c r="C15" s="4">
        <v>23099019</v>
      </c>
      <c r="D15" s="150">
        <f>950370/1000</f>
        <v>950.37</v>
      </c>
      <c r="E15" s="227">
        <f>13883587/1000000</f>
        <v>13.883587</v>
      </c>
      <c r="F15" s="143">
        <v>10</v>
      </c>
      <c r="G15" s="220" t="s">
        <v>112</v>
      </c>
      <c r="H15" s="138">
        <v>774720</v>
      </c>
      <c r="I15" s="231">
        <v>1028000</v>
      </c>
      <c r="J15" s="232" t="s">
        <v>62</v>
      </c>
      <c r="K15" s="266">
        <v>18321000</v>
      </c>
    </row>
    <row r="16" spans="1:11" ht="23.25" customHeight="1">
      <c r="A16" s="426" t="s">
        <v>2</v>
      </c>
      <c r="B16" s="427"/>
      <c r="C16" s="428"/>
      <c r="D16" s="148">
        <f>SUM(D6:D15)</f>
        <v>22945.089124</v>
      </c>
      <c r="E16" s="228">
        <f>SUM(E6:E15)</f>
        <v>615.2839030000001</v>
      </c>
      <c r="F16" s="143">
        <v>11</v>
      </c>
      <c r="G16" s="9" t="s">
        <v>95</v>
      </c>
      <c r="H16" s="138">
        <v>2392907</v>
      </c>
      <c r="I16" s="231">
        <v>2332187</v>
      </c>
      <c r="J16" s="232" t="s">
        <v>64</v>
      </c>
      <c r="K16" s="266">
        <v>17543877</v>
      </c>
    </row>
    <row r="17" spans="1:11" ht="27" customHeight="1">
      <c r="A17" s="135">
        <v>11</v>
      </c>
      <c r="B17" s="431" t="s">
        <v>1</v>
      </c>
      <c r="C17" s="432"/>
      <c r="D17" s="149">
        <f>D18-D16</f>
        <v>25366.140886</v>
      </c>
      <c r="E17" s="229">
        <f>E18-E16</f>
        <v>599.6175559999998</v>
      </c>
      <c r="F17" s="143">
        <v>12</v>
      </c>
      <c r="G17" s="220" t="s">
        <v>145</v>
      </c>
      <c r="H17" s="258">
        <v>1473300</v>
      </c>
      <c r="I17" s="231">
        <v>1473300</v>
      </c>
      <c r="J17" s="232" t="s">
        <v>64</v>
      </c>
      <c r="K17" s="266">
        <v>15651185</v>
      </c>
    </row>
    <row r="18" spans="1:11" ht="23.25" customHeight="1">
      <c r="A18" s="423" t="s">
        <v>0</v>
      </c>
      <c r="B18" s="424"/>
      <c r="C18" s="425"/>
      <c r="D18" s="147">
        <f>48311230.01/1000</f>
        <v>48311.23001</v>
      </c>
      <c r="E18" s="230">
        <f>1214901459/1000000</f>
        <v>1214.901459</v>
      </c>
      <c r="F18" s="143">
        <v>13</v>
      </c>
      <c r="G18" s="220" t="s">
        <v>97</v>
      </c>
      <c r="H18" s="138">
        <v>950370</v>
      </c>
      <c r="I18" s="231">
        <v>982370</v>
      </c>
      <c r="J18" s="232" t="s">
        <v>64</v>
      </c>
      <c r="K18" s="266">
        <v>13883587</v>
      </c>
    </row>
    <row r="19" spans="6:11" ht="23.25" customHeight="1">
      <c r="F19" s="143">
        <v>14</v>
      </c>
      <c r="G19" s="220" t="s">
        <v>113</v>
      </c>
      <c r="H19" s="259">
        <v>2276140.36</v>
      </c>
      <c r="I19" s="231">
        <v>2300241</v>
      </c>
      <c r="J19" s="232" t="s">
        <v>64</v>
      </c>
      <c r="K19" s="266">
        <v>13817164</v>
      </c>
    </row>
    <row r="20" spans="6:11" ht="23.25" customHeight="1">
      <c r="F20" s="143">
        <v>15</v>
      </c>
      <c r="G20" s="220" t="s">
        <v>114</v>
      </c>
      <c r="H20" s="258">
        <v>51775</v>
      </c>
      <c r="I20" s="231">
        <v>18</v>
      </c>
      <c r="J20" s="232" t="s">
        <v>63</v>
      </c>
      <c r="K20" s="266">
        <v>13261406</v>
      </c>
    </row>
    <row r="21" spans="2:11" ht="23.25" customHeight="1">
      <c r="B21" s="145"/>
      <c r="C21" s="22"/>
      <c r="D21" s="146"/>
      <c r="E21" s="146"/>
      <c r="F21" s="143">
        <v>16</v>
      </c>
      <c r="G21" s="9" t="s">
        <v>67</v>
      </c>
      <c r="H21" s="138">
        <v>257042.66</v>
      </c>
      <c r="I21" s="231">
        <v>268323</v>
      </c>
      <c r="J21" s="232" t="s">
        <v>64</v>
      </c>
      <c r="K21" s="266">
        <v>13204019</v>
      </c>
    </row>
    <row r="22" spans="2:11" ht="23.25" customHeight="1">
      <c r="B22" s="21"/>
      <c r="C22" s="22"/>
      <c r="D22" s="137"/>
      <c r="E22" s="67"/>
      <c r="F22" s="143">
        <v>17</v>
      </c>
      <c r="G22" s="9" t="s">
        <v>115</v>
      </c>
      <c r="H22" s="138">
        <v>103949.7</v>
      </c>
      <c r="I22" s="231">
        <v>5649</v>
      </c>
      <c r="J22" s="232" t="s">
        <v>63</v>
      </c>
      <c r="K22" s="266">
        <v>12180557</v>
      </c>
    </row>
    <row r="23" spans="2:11" ht="23.25" customHeight="1">
      <c r="B23" s="21"/>
      <c r="C23" s="70"/>
      <c r="D23" s="68"/>
      <c r="E23" s="69"/>
      <c r="F23" s="135">
        <v>18</v>
      </c>
      <c r="G23" s="220" t="s">
        <v>146</v>
      </c>
      <c r="H23" s="138">
        <v>886000</v>
      </c>
      <c r="I23" s="231">
        <v>950000</v>
      </c>
      <c r="J23" s="232" t="s">
        <v>64</v>
      </c>
      <c r="K23" s="266">
        <v>10862374</v>
      </c>
    </row>
    <row r="24" spans="2:11" ht="23.25" customHeight="1">
      <c r="B24" s="21"/>
      <c r="C24" s="22"/>
      <c r="D24" s="236"/>
      <c r="E24" s="67"/>
      <c r="F24" s="143">
        <v>19</v>
      </c>
      <c r="G24" s="220" t="s">
        <v>103</v>
      </c>
      <c r="H24" s="261">
        <v>870000</v>
      </c>
      <c r="I24" s="231">
        <v>875000</v>
      </c>
      <c r="J24" s="232" t="s">
        <v>64</v>
      </c>
      <c r="K24" s="266">
        <v>10299600</v>
      </c>
    </row>
    <row r="25" spans="2:11" ht="23.25" customHeight="1">
      <c r="B25" s="21"/>
      <c r="C25" s="70"/>
      <c r="D25" s="254"/>
      <c r="E25" s="68"/>
      <c r="F25" s="143">
        <v>20</v>
      </c>
      <c r="G25" s="9" t="s">
        <v>104</v>
      </c>
      <c r="H25" s="258">
        <v>681580</v>
      </c>
      <c r="I25" s="231">
        <v>681580</v>
      </c>
      <c r="J25" s="232" t="s">
        <v>64</v>
      </c>
      <c r="K25" s="266">
        <v>9736216</v>
      </c>
    </row>
    <row r="26" spans="2:11" ht="23.25" customHeight="1">
      <c r="B26" s="21"/>
      <c r="C26" s="22"/>
      <c r="D26" s="222"/>
      <c r="E26" s="68"/>
      <c r="F26" s="143">
        <v>21</v>
      </c>
      <c r="G26" s="9" t="s">
        <v>105</v>
      </c>
      <c r="H26" s="258">
        <v>148213.5</v>
      </c>
      <c r="I26" s="231">
        <v>148214</v>
      </c>
      <c r="J26" s="232" t="s">
        <v>64</v>
      </c>
      <c r="K26" s="266">
        <v>9678227</v>
      </c>
    </row>
    <row r="27" spans="2:11" ht="23.25" customHeight="1">
      <c r="B27" s="21"/>
      <c r="C27" s="22"/>
      <c r="D27" s="67"/>
      <c r="E27" s="67"/>
      <c r="F27" s="143">
        <v>22</v>
      </c>
      <c r="G27" s="9" t="s">
        <v>116</v>
      </c>
      <c r="H27" s="262">
        <v>631295</v>
      </c>
      <c r="I27" s="231">
        <v>682280</v>
      </c>
      <c r="J27" s="232" t="s">
        <v>64</v>
      </c>
      <c r="K27" s="266">
        <v>9608157</v>
      </c>
    </row>
    <row r="28" spans="6:11" ht="23.25" customHeight="1">
      <c r="F28" s="143">
        <v>23</v>
      </c>
      <c r="G28" s="220" t="s">
        <v>106</v>
      </c>
      <c r="H28" s="258">
        <v>815000</v>
      </c>
      <c r="I28" s="231">
        <v>765000</v>
      </c>
      <c r="J28" s="232" t="s">
        <v>64</v>
      </c>
      <c r="K28" s="266">
        <v>9142300</v>
      </c>
    </row>
    <row r="29" spans="6:11" ht="23.25" customHeight="1">
      <c r="F29" s="143">
        <v>24</v>
      </c>
      <c r="G29" s="220" t="s">
        <v>117</v>
      </c>
      <c r="H29" s="260">
        <v>242877.54</v>
      </c>
      <c r="I29" s="231">
        <v>221136</v>
      </c>
      <c r="J29" s="232" t="s">
        <v>64</v>
      </c>
      <c r="K29" s="266">
        <v>8885151</v>
      </c>
    </row>
    <row r="30" spans="6:11" ht="23.25" customHeight="1">
      <c r="F30" s="143">
        <v>25</v>
      </c>
      <c r="G30" s="220" t="s">
        <v>118</v>
      </c>
      <c r="H30" s="258">
        <v>531882.8</v>
      </c>
      <c r="I30" s="231">
        <v>531883</v>
      </c>
      <c r="J30" s="232" t="s">
        <v>62</v>
      </c>
      <c r="K30" s="266">
        <v>8402672</v>
      </c>
    </row>
    <row r="31" spans="6:11" ht="23.25" customHeight="1">
      <c r="F31" s="143">
        <v>26</v>
      </c>
      <c r="G31" s="220" t="s">
        <v>119</v>
      </c>
      <c r="H31" s="258">
        <v>602452</v>
      </c>
      <c r="I31" s="231">
        <v>636000</v>
      </c>
      <c r="J31" s="232" t="s">
        <v>62</v>
      </c>
      <c r="K31" s="266">
        <v>8193250</v>
      </c>
    </row>
    <row r="32" spans="6:11" ht="23.25" customHeight="1">
      <c r="F32" s="143">
        <v>27</v>
      </c>
      <c r="G32" s="9" t="s">
        <v>120</v>
      </c>
      <c r="H32" s="260">
        <v>43991</v>
      </c>
      <c r="I32" s="231">
        <v>387</v>
      </c>
      <c r="J32" s="232" t="s">
        <v>63</v>
      </c>
      <c r="K32" s="266">
        <v>7295361</v>
      </c>
    </row>
    <row r="33" spans="6:11" ht="23.25" customHeight="1">
      <c r="F33" s="143">
        <v>28</v>
      </c>
      <c r="G33" s="9" t="s">
        <v>121</v>
      </c>
      <c r="H33" s="258">
        <v>87916.24</v>
      </c>
      <c r="I33" s="231">
        <v>87915</v>
      </c>
      <c r="J33" s="232" t="s">
        <v>64</v>
      </c>
      <c r="K33" s="266">
        <v>6266300</v>
      </c>
    </row>
    <row r="34" spans="1:11" ht="23.25" customHeight="1">
      <c r="A34" s="5" t="s">
        <v>9</v>
      </c>
      <c r="B34" s="5"/>
      <c r="C34" s="5"/>
      <c r="D34" s="5"/>
      <c r="E34" s="5"/>
      <c r="F34" s="143">
        <v>29</v>
      </c>
      <c r="G34" s="220" t="s">
        <v>122</v>
      </c>
      <c r="H34" s="261">
        <v>18637</v>
      </c>
      <c r="I34" s="231">
        <v>5</v>
      </c>
      <c r="J34" s="232" t="s">
        <v>63</v>
      </c>
      <c r="K34" s="266">
        <v>6152380</v>
      </c>
    </row>
    <row r="35" spans="1:11" ht="23.25" customHeight="1">
      <c r="A35" s="5" t="s">
        <v>8</v>
      </c>
      <c r="B35" s="5"/>
      <c r="C35" s="5"/>
      <c r="D35" s="5"/>
      <c r="E35" s="5"/>
      <c r="F35" s="143">
        <v>30</v>
      </c>
      <c r="G35" s="9" t="s">
        <v>123</v>
      </c>
      <c r="H35" s="258">
        <v>19444</v>
      </c>
      <c r="I35" s="231">
        <v>195</v>
      </c>
      <c r="J35" s="232" t="s">
        <v>63</v>
      </c>
      <c r="K35" s="266">
        <v>5825304</v>
      </c>
    </row>
    <row r="36" spans="1:11" ht="23.25" customHeight="1">
      <c r="A36" s="5" t="s">
        <v>141</v>
      </c>
      <c r="B36" s="5"/>
      <c r="C36" s="5"/>
      <c r="D36" s="5"/>
      <c r="E36" s="5"/>
      <c r="F36" s="143">
        <v>31</v>
      </c>
      <c r="G36" s="9" t="s">
        <v>124</v>
      </c>
      <c r="H36" s="261">
        <v>253542</v>
      </c>
      <c r="I36" s="231">
        <v>57884</v>
      </c>
      <c r="J36" s="232" t="s">
        <v>64</v>
      </c>
      <c r="K36" s="266">
        <v>5683692</v>
      </c>
    </row>
    <row r="37" spans="6:11" ht="23.25" customHeight="1">
      <c r="F37" s="143">
        <v>32</v>
      </c>
      <c r="G37" s="9" t="s">
        <v>125</v>
      </c>
      <c r="H37" s="138">
        <v>253542</v>
      </c>
      <c r="I37" s="231">
        <v>253542</v>
      </c>
      <c r="J37" s="232" t="s">
        <v>64</v>
      </c>
      <c r="K37" s="266">
        <v>5649062</v>
      </c>
    </row>
    <row r="38" spans="1:11" ht="23.25" customHeight="1">
      <c r="A38" s="131" t="s">
        <v>7</v>
      </c>
      <c r="B38" s="132" t="s">
        <v>6</v>
      </c>
      <c r="C38" s="132" t="s">
        <v>5</v>
      </c>
      <c r="D38" s="133" t="s">
        <v>4</v>
      </c>
      <c r="E38" s="134" t="s">
        <v>3</v>
      </c>
      <c r="F38" s="143">
        <v>33</v>
      </c>
      <c r="G38" s="9" t="s">
        <v>143</v>
      </c>
      <c r="H38" s="261">
        <v>26447.4</v>
      </c>
      <c r="I38" s="231">
        <v>26448</v>
      </c>
      <c r="J38" s="232" t="s">
        <v>64</v>
      </c>
      <c r="K38" s="266">
        <v>5422515</v>
      </c>
    </row>
    <row r="39" spans="1:11" ht="23.25" customHeight="1">
      <c r="A39" s="4">
        <v>1</v>
      </c>
      <c r="B39" s="156" t="s">
        <v>52</v>
      </c>
      <c r="C39" s="4">
        <v>27101971</v>
      </c>
      <c r="D39" s="151">
        <v>119394.04396</v>
      </c>
      <c r="E39" s="151">
        <v>2890.55105743</v>
      </c>
      <c r="F39" s="143">
        <v>34</v>
      </c>
      <c r="G39" s="9" t="s">
        <v>126</v>
      </c>
      <c r="H39" s="138">
        <v>52232.6</v>
      </c>
      <c r="I39" s="231">
        <v>52233</v>
      </c>
      <c r="J39" s="232" t="s">
        <v>64</v>
      </c>
      <c r="K39" s="266">
        <v>5395726</v>
      </c>
    </row>
    <row r="40" spans="1:11" ht="23.25" customHeight="1">
      <c r="A40" s="4">
        <v>2</v>
      </c>
      <c r="B40" s="156" t="s">
        <v>142</v>
      </c>
      <c r="C40" s="4">
        <v>87033371</v>
      </c>
      <c r="D40" s="151">
        <v>1010.5670599999999</v>
      </c>
      <c r="E40" s="151">
        <v>432.35158889</v>
      </c>
      <c r="F40" s="143">
        <v>35</v>
      </c>
      <c r="G40" s="9" t="s">
        <v>127</v>
      </c>
      <c r="H40" s="258">
        <v>519230</v>
      </c>
      <c r="I40" s="231">
        <v>521830</v>
      </c>
      <c r="J40" s="232" t="s">
        <v>64</v>
      </c>
      <c r="K40" s="266">
        <v>5328563</v>
      </c>
    </row>
    <row r="41" spans="1:11" ht="23.25" customHeight="1">
      <c r="A41" s="4">
        <v>3</v>
      </c>
      <c r="B41" s="156" t="s">
        <v>54</v>
      </c>
      <c r="C41" s="4">
        <v>87019310</v>
      </c>
      <c r="D41" s="151">
        <v>1291.2645</v>
      </c>
      <c r="E41" s="151">
        <v>218.72967157000002</v>
      </c>
      <c r="F41" s="143">
        <v>36</v>
      </c>
      <c r="G41" s="9" t="s">
        <v>128</v>
      </c>
      <c r="H41" s="138">
        <v>26418</v>
      </c>
      <c r="I41" s="231">
        <v>11</v>
      </c>
      <c r="J41" s="232" t="s">
        <v>63</v>
      </c>
      <c r="K41" s="266">
        <v>5292666</v>
      </c>
    </row>
    <row r="42" spans="1:11" ht="23.25" customHeight="1">
      <c r="A42" s="4">
        <v>4</v>
      </c>
      <c r="B42" s="156" t="s">
        <v>60</v>
      </c>
      <c r="C42" s="4">
        <v>29224220</v>
      </c>
      <c r="D42" s="151">
        <v>6438.105730000001</v>
      </c>
      <c r="E42" s="151">
        <v>168.15772639</v>
      </c>
      <c r="F42" s="143">
        <v>37</v>
      </c>
      <c r="G42" s="9" t="s">
        <v>144</v>
      </c>
      <c r="H42" s="263">
        <v>271539.04</v>
      </c>
      <c r="I42" s="231">
        <v>271960</v>
      </c>
      <c r="J42" s="232" t="s">
        <v>64</v>
      </c>
      <c r="K42" s="266">
        <v>5099393</v>
      </c>
    </row>
    <row r="43" spans="1:11" ht="23.25" customHeight="1">
      <c r="A43" s="4">
        <v>5</v>
      </c>
      <c r="B43" s="9" t="s">
        <v>55</v>
      </c>
      <c r="C43" s="154">
        <v>19051000</v>
      </c>
      <c r="D43" s="151">
        <v>728.2238400000001</v>
      </c>
      <c r="E43" s="151">
        <v>99.76753077</v>
      </c>
      <c r="F43" s="143">
        <v>38</v>
      </c>
      <c r="G43" s="9" t="s">
        <v>129</v>
      </c>
      <c r="H43" s="138">
        <v>479000</v>
      </c>
      <c r="I43" s="231">
        <v>479000</v>
      </c>
      <c r="J43" s="232" t="s">
        <v>64</v>
      </c>
      <c r="K43" s="266">
        <v>5009736</v>
      </c>
    </row>
    <row r="44" spans="1:11" ht="23.25" customHeight="1">
      <c r="A44" s="4">
        <v>6</v>
      </c>
      <c r="B44" s="156" t="s">
        <v>56</v>
      </c>
      <c r="C44" s="4">
        <v>39232199</v>
      </c>
      <c r="D44" s="151">
        <v>1115.32616</v>
      </c>
      <c r="E44" s="151">
        <v>88.69028011</v>
      </c>
      <c r="F44" s="143">
        <v>39</v>
      </c>
      <c r="G44" s="9" t="s">
        <v>101</v>
      </c>
      <c r="H44" s="258">
        <v>29849.68</v>
      </c>
      <c r="I44" s="231">
        <v>29850</v>
      </c>
      <c r="J44" s="232" t="s">
        <v>64</v>
      </c>
      <c r="K44" s="266">
        <v>4939687</v>
      </c>
    </row>
    <row r="45" spans="1:11" ht="23.25" customHeight="1">
      <c r="A45" s="4">
        <v>7</v>
      </c>
      <c r="B45" s="155" t="s">
        <v>57</v>
      </c>
      <c r="C45" s="154">
        <v>21069059</v>
      </c>
      <c r="D45" s="151">
        <v>990.528</v>
      </c>
      <c r="E45" s="151">
        <v>67.2876255</v>
      </c>
      <c r="F45" s="143">
        <v>40</v>
      </c>
      <c r="G45" s="9" t="s">
        <v>130</v>
      </c>
      <c r="H45" s="138">
        <v>79411.4</v>
      </c>
      <c r="I45" s="231">
        <v>79428</v>
      </c>
      <c r="J45" s="232" t="s">
        <v>64</v>
      </c>
      <c r="K45" s="266">
        <v>4798499</v>
      </c>
    </row>
    <row r="46" spans="1:11" ht="23.25" customHeight="1">
      <c r="A46" s="4">
        <v>8</v>
      </c>
      <c r="B46" s="156" t="s">
        <v>58</v>
      </c>
      <c r="C46" s="154">
        <v>22029950</v>
      </c>
      <c r="D46" s="151">
        <v>2923.4235900000003</v>
      </c>
      <c r="E46" s="151">
        <v>67.60714200000001</v>
      </c>
      <c r="F46" s="143">
        <v>41</v>
      </c>
      <c r="G46" s="9" t="s">
        <v>131</v>
      </c>
      <c r="H46" s="260">
        <v>258097</v>
      </c>
      <c r="I46" s="231">
        <v>258097</v>
      </c>
      <c r="J46" s="232" t="s">
        <v>64</v>
      </c>
      <c r="K46" s="266">
        <v>4794749</v>
      </c>
    </row>
    <row r="47" spans="1:11" ht="23.25" customHeight="1">
      <c r="A47" s="4">
        <v>9</v>
      </c>
      <c r="B47" s="156" t="s">
        <v>59</v>
      </c>
      <c r="C47" s="4">
        <v>23099019</v>
      </c>
      <c r="D47" s="151">
        <v>5927.942</v>
      </c>
      <c r="E47" s="151">
        <v>80.94946200000001</v>
      </c>
      <c r="F47" s="143">
        <v>42</v>
      </c>
      <c r="G47" s="9" t="s">
        <v>132</v>
      </c>
      <c r="H47" s="263">
        <v>49309.2</v>
      </c>
      <c r="I47" s="231">
        <v>63160</v>
      </c>
      <c r="J47" s="232" t="s">
        <v>64</v>
      </c>
      <c r="K47" s="266">
        <v>4677868</v>
      </c>
    </row>
    <row r="48" spans="1:11" ht="23.25" customHeight="1">
      <c r="A48" s="4">
        <v>10</v>
      </c>
      <c r="B48" s="156" t="s">
        <v>53</v>
      </c>
      <c r="C48" s="154">
        <v>72142031</v>
      </c>
      <c r="D48" s="151">
        <v>2902.3696</v>
      </c>
      <c r="E48" s="151">
        <v>54.578743</v>
      </c>
      <c r="F48" s="143">
        <v>43</v>
      </c>
      <c r="G48" s="9" t="s">
        <v>133</v>
      </c>
      <c r="H48" s="258">
        <v>585000</v>
      </c>
      <c r="I48" s="231">
        <v>420000</v>
      </c>
      <c r="J48" s="232" t="s">
        <v>64</v>
      </c>
      <c r="K48" s="266">
        <v>4668767</v>
      </c>
    </row>
    <row r="49" spans="1:11" ht="23.25" customHeight="1">
      <c r="A49" s="6" t="s">
        <v>2</v>
      </c>
      <c r="B49" s="6"/>
      <c r="C49" s="6"/>
      <c r="D49" s="152">
        <f>SUM(D39:D48)</f>
        <v>142721.79444000003</v>
      </c>
      <c r="E49" s="152">
        <f>SUM(E39:E48)</f>
        <v>4168.67082766</v>
      </c>
      <c r="F49" s="143">
        <v>44</v>
      </c>
      <c r="G49" s="9" t="s">
        <v>134</v>
      </c>
      <c r="H49" s="258">
        <v>189640.04</v>
      </c>
      <c r="I49" s="231">
        <v>175538</v>
      </c>
      <c r="J49" s="232" t="s">
        <v>62</v>
      </c>
      <c r="K49" s="266">
        <v>4667582</v>
      </c>
    </row>
    <row r="50" spans="1:11" ht="23.25" customHeight="1">
      <c r="A50" s="135">
        <v>11</v>
      </c>
      <c r="B50" s="7" t="s">
        <v>1</v>
      </c>
      <c r="C50" s="7"/>
      <c r="D50" s="153">
        <v>178404.86687799997</v>
      </c>
      <c r="E50" s="153">
        <v>4710.65175992</v>
      </c>
      <c r="F50" s="143">
        <v>45</v>
      </c>
      <c r="G50" s="9" t="s">
        <v>135</v>
      </c>
      <c r="H50" s="258">
        <v>49092.04</v>
      </c>
      <c r="I50" s="231">
        <v>49092</v>
      </c>
      <c r="J50" s="232" t="s">
        <v>64</v>
      </c>
      <c r="K50" s="266">
        <v>4661096</v>
      </c>
    </row>
    <row r="51" spans="1:11" ht="23.25" customHeight="1">
      <c r="A51" s="136" t="s">
        <v>0</v>
      </c>
      <c r="B51" s="136"/>
      <c r="C51" s="136"/>
      <c r="D51" s="153">
        <v>321126.661318</v>
      </c>
      <c r="E51" s="153">
        <v>8879.32258758</v>
      </c>
      <c r="F51" s="143">
        <v>46</v>
      </c>
      <c r="G51" s="9" t="s">
        <v>136</v>
      </c>
      <c r="H51" s="261">
        <v>1714840</v>
      </c>
      <c r="I51" s="231">
        <v>1715840</v>
      </c>
      <c r="J51" s="232" t="s">
        <v>64</v>
      </c>
      <c r="K51" s="266">
        <v>4592695</v>
      </c>
    </row>
    <row r="52" spans="1:11" ht="23.25" customHeight="1">
      <c r="A52" s="251"/>
      <c r="B52" s="267"/>
      <c r="C52" s="251"/>
      <c r="D52" s="223"/>
      <c r="E52" s="237"/>
      <c r="F52" s="143">
        <v>47</v>
      </c>
      <c r="G52" s="220" t="s">
        <v>137</v>
      </c>
      <c r="H52" s="263">
        <v>167289.68</v>
      </c>
      <c r="I52" s="231">
        <v>229932</v>
      </c>
      <c r="J52" s="232" t="s">
        <v>62</v>
      </c>
      <c r="K52" s="266">
        <v>4512120</v>
      </c>
    </row>
    <row r="53" spans="1:11" ht="23.25" customHeight="1">
      <c r="A53" s="251"/>
      <c r="B53" s="268"/>
      <c r="C53" s="269"/>
      <c r="D53" s="270"/>
      <c r="E53" s="271"/>
      <c r="F53" s="143">
        <v>48</v>
      </c>
      <c r="G53" s="9" t="s">
        <v>138</v>
      </c>
      <c r="H53" s="261">
        <v>2229306</v>
      </c>
      <c r="I53" s="231">
        <v>2072650</v>
      </c>
      <c r="J53" s="232" t="s">
        <v>64</v>
      </c>
      <c r="K53" s="266">
        <v>4144413</v>
      </c>
    </row>
    <row r="54" spans="1:11" ht="23.25" customHeight="1">
      <c r="A54" s="251"/>
      <c r="B54" s="245"/>
      <c r="C54" s="250"/>
      <c r="D54" s="237"/>
      <c r="E54" s="236"/>
      <c r="F54" s="143">
        <v>49</v>
      </c>
      <c r="G54" s="9" t="s">
        <v>139</v>
      </c>
      <c r="H54" s="263">
        <v>454008.96</v>
      </c>
      <c r="I54" s="231">
        <v>25171</v>
      </c>
      <c r="J54" s="232" t="s">
        <v>65</v>
      </c>
      <c r="K54" s="266">
        <v>3876364</v>
      </c>
    </row>
    <row r="55" spans="2:11" ht="23.25" customHeight="1">
      <c r="B55" s="21"/>
      <c r="C55" s="22"/>
      <c r="D55" s="236"/>
      <c r="E55" s="237"/>
      <c r="F55" s="143">
        <v>50</v>
      </c>
      <c r="G55" s="9" t="s">
        <v>140</v>
      </c>
      <c r="H55" s="140">
        <v>283892.044</v>
      </c>
      <c r="I55" s="231">
        <v>96303</v>
      </c>
      <c r="J55" s="232" t="s">
        <v>62</v>
      </c>
      <c r="K55" s="266">
        <v>3770873</v>
      </c>
    </row>
    <row r="56" spans="2:11" ht="23.25" customHeight="1">
      <c r="B56" s="21"/>
      <c r="C56" s="22"/>
      <c r="D56" s="238"/>
      <c r="E56" s="239"/>
      <c r="F56" s="141" t="s">
        <v>2</v>
      </c>
      <c r="H56" s="144">
        <f>SUM(H6:H55)</f>
        <v>38048288.47799999</v>
      </c>
      <c r="I56" s="264">
        <f>SUM(I6:I55)</f>
        <v>55420899</v>
      </c>
      <c r="J56" s="144"/>
      <c r="K56" s="144">
        <f>SUM(K6:K55)</f>
        <v>835621743</v>
      </c>
    </row>
    <row r="57" spans="2:11" ht="23.25" customHeight="1">
      <c r="B57" s="21"/>
      <c r="C57" s="250"/>
      <c r="D57" s="240"/>
      <c r="E57" s="241"/>
      <c r="F57" s="244" t="s">
        <v>1</v>
      </c>
      <c r="H57" s="249">
        <f>H58-H56</f>
        <v>10262941.532000005</v>
      </c>
      <c r="I57" s="265">
        <f>I58-I56</f>
        <v>10025553</v>
      </c>
      <c r="J57" s="249"/>
      <c r="K57" s="249">
        <f>K58-K56</f>
        <v>379279716</v>
      </c>
    </row>
    <row r="58" spans="2:11" ht="24" customHeight="1">
      <c r="B58" s="21"/>
      <c r="C58" s="251"/>
      <c r="D58" s="239"/>
      <c r="F58" s="255"/>
      <c r="G58" s="4" t="s">
        <v>10</v>
      </c>
      <c r="H58" s="256">
        <v>48311230.01</v>
      </c>
      <c r="I58" s="234">
        <v>65446452</v>
      </c>
      <c r="J58" s="220"/>
      <c r="K58" s="257">
        <v>1214901459</v>
      </c>
    </row>
    <row r="59" spans="2:11" ht="23.25" customHeight="1">
      <c r="B59" s="21"/>
      <c r="C59" s="252"/>
      <c r="D59" s="253"/>
      <c r="F59" s="245"/>
      <c r="G59" s="246"/>
      <c r="H59" s="245"/>
      <c r="I59" s="247"/>
      <c r="J59" s="248"/>
      <c r="K59" s="247"/>
    </row>
    <row r="60" spans="2:11" ht="23.25" customHeight="1">
      <c r="B60" s="21"/>
      <c r="C60" s="23"/>
      <c r="F60" s="245"/>
      <c r="G60" s="246"/>
      <c r="H60" s="245"/>
      <c r="I60" s="247"/>
      <c r="J60" s="248"/>
      <c r="K60" s="247"/>
    </row>
    <row r="61" spans="2:11" ht="23.25" customHeight="1">
      <c r="B61" s="21"/>
      <c r="C61" s="23"/>
      <c r="F61" s="245"/>
      <c r="G61" s="246"/>
      <c r="H61" s="236"/>
      <c r="I61" s="247"/>
      <c r="J61" s="248"/>
      <c r="K61" s="247"/>
    </row>
    <row r="62" spans="2:11" ht="23.25" customHeight="1">
      <c r="B62" s="21"/>
      <c r="C62" s="23"/>
      <c r="F62" s="245"/>
      <c r="G62" s="246"/>
      <c r="H62" s="245"/>
      <c r="I62" s="247"/>
      <c r="J62" s="248"/>
      <c r="K62" s="247"/>
    </row>
    <row r="63" spans="2:11" ht="23.25" customHeight="1">
      <c r="B63" s="21"/>
      <c r="C63" s="23"/>
      <c r="F63" s="245"/>
      <c r="G63" s="246"/>
      <c r="H63" s="245"/>
      <c r="I63" s="247"/>
      <c r="J63" s="248"/>
      <c r="K63" s="247"/>
    </row>
    <row r="64" spans="2:11" ht="23.25" customHeight="1">
      <c r="B64" s="21"/>
      <c r="C64" s="23"/>
      <c r="F64" s="245"/>
      <c r="G64" s="246"/>
      <c r="H64" s="245"/>
      <c r="I64" s="247"/>
      <c r="J64" s="248"/>
      <c r="K64" s="247"/>
    </row>
    <row r="65" spans="2:11" ht="23.25" customHeight="1">
      <c r="B65" s="21"/>
      <c r="C65" s="23"/>
      <c r="F65" s="245"/>
      <c r="G65" s="246"/>
      <c r="H65" s="245"/>
      <c r="I65" s="247"/>
      <c r="J65" s="248"/>
      <c r="K65" s="247"/>
    </row>
    <row r="66" spans="2:11" ht="23.25" customHeight="1">
      <c r="B66" s="21"/>
      <c r="C66" s="23"/>
      <c r="F66" s="245"/>
      <c r="G66" s="246"/>
      <c r="H66" s="245"/>
      <c r="I66" s="247"/>
      <c r="J66" s="248"/>
      <c r="K66" s="247"/>
    </row>
    <row r="67" spans="2:11" ht="23.25" customHeight="1">
      <c r="B67" s="21"/>
      <c r="C67" s="23"/>
      <c r="F67" s="245"/>
      <c r="G67" s="246"/>
      <c r="H67" s="245"/>
      <c r="I67" s="247"/>
      <c r="J67" s="248"/>
      <c r="K67" s="247"/>
    </row>
    <row r="68" spans="2:11" ht="23.25" customHeight="1">
      <c r="B68" s="21"/>
      <c r="C68" s="24"/>
      <c r="F68" s="245"/>
      <c r="G68" s="246"/>
      <c r="H68" s="245"/>
      <c r="I68" s="247"/>
      <c r="J68" s="248"/>
      <c r="K68" s="247"/>
    </row>
    <row r="69" spans="6:11" ht="23.25" customHeight="1">
      <c r="F69" s="245"/>
      <c r="G69" s="246"/>
      <c r="H69" s="245"/>
      <c r="I69" s="247"/>
      <c r="J69" s="248"/>
      <c r="K69" s="247"/>
    </row>
    <row r="70" spans="6:11" ht="23.25" customHeight="1">
      <c r="F70" s="245"/>
      <c r="G70" s="246"/>
      <c r="H70" s="245"/>
      <c r="I70" s="247"/>
      <c r="J70" s="248"/>
      <c r="K70" s="247"/>
    </row>
    <row r="71" spans="6:11" ht="23.25" customHeight="1">
      <c r="F71" s="245"/>
      <c r="G71" s="246"/>
      <c r="H71" s="245"/>
      <c r="I71" s="247"/>
      <c r="J71" s="248"/>
      <c r="K71" s="247"/>
    </row>
    <row r="72" spans="6:11" ht="23.25" customHeight="1">
      <c r="F72" s="245"/>
      <c r="G72" s="246"/>
      <c r="H72" s="245"/>
      <c r="I72" s="247"/>
      <c r="J72" s="248"/>
      <c r="K72" s="247"/>
    </row>
    <row r="73" spans="6:11" ht="23.25" customHeight="1">
      <c r="F73" s="245"/>
      <c r="G73" s="246"/>
      <c r="H73" s="245"/>
      <c r="I73" s="247"/>
      <c r="J73" s="248"/>
      <c r="K73" s="247"/>
    </row>
    <row r="74" spans="6:11" ht="23.25" customHeight="1">
      <c r="F74" s="245"/>
      <c r="G74" s="246"/>
      <c r="H74" s="245"/>
      <c r="I74" s="247"/>
      <c r="J74" s="248"/>
      <c r="K74" s="247"/>
    </row>
    <row r="75" spans="6:11" ht="23.25" customHeight="1">
      <c r="F75" s="245"/>
      <c r="G75" s="246"/>
      <c r="H75" s="245"/>
      <c r="I75" s="247"/>
      <c r="J75" s="248"/>
      <c r="K75" s="247"/>
    </row>
    <row r="76" spans="6:11" ht="23.25" customHeight="1">
      <c r="F76" s="21"/>
      <c r="G76" s="21"/>
      <c r="H76" s="21"/>
      <c r="I76" s="21"/>
      <c r="J76" s="21"/>
      <c r="K76" s="21"/>
    </row>
    <row r="77" spans="6:11" ht="23.25" customHeight="1">
      <c r="F77" s="21"/>
      <c r="G77" s="21"/>
      <c r="H77" s="21"/>
      <c r="I77" s="21"/>
      <c r="J77" s="21"/>
      <c r="K77" s="21"/>
    </row>
  </sheetData>
  <sheetProtection/>
  <mergeCells count="9">
    <mergeCell ref="A18:C18"/>
    <mergeCell ref="A16:C16"/>
    <mergeCell ref="F1:K1"/>
    <mergeCell ref="F2:K2"/>
    <mergeCell ref="F3:K3"/>
    <mergeCell ref="A1:E1"/>
    <mergeCell ref="A2:E2"/>
    <mergeCell ref="A3:E3"/>
    <mergeCell ref="B17:C17"/>
  </mergeCells>
  <printOptions/>
  <pageMargins left="0.25" right="0.16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0">
      <selection activeCell="J17" sqref="J17"/>
    </sheetView>
  </sheetViews>
  <sheetFormatPr defaultColWidth="9.140625" defaultRowHeight="15"/>
  <cols>
    <col min="1" max="1" width="5.140625" style="0" customWidth="1"/>
    <col min="2" max="2" width="14.421875" style="0" customWidth="1"/>
    <col min="3" max="3" width="27.57421875" style="0" customWidth="1"/>
    <col min="4" max="4" width="15.57421875" style="0" customWidth="1"/>
    <col min="5" max="5" width="8.57421875" style="0" customWidth="1"/>
    <col min="6" max="6" width="16.421875" style="0" customWidth="1"/>
    <col min="7" max="7" width="14.140625" style="0" customWidth="1"/>
    <col min="8" max="8" width="15.421875" style="0" customWidth="1"/>
    <col min="9" max="9" width="12.28125" style="0" customWidth="1"/>
    <col min="10" max="10" width="24.28125" style="0" bestFit="1" customWidth="1"/>
  </cols>
  <sheetData>
    <row r="1" spans="1:10" ht="20.25" customHeight="1">
      <c r="A1" s="435" t="s">
        <v>161</v>
      </c>
      <c r="B1" s="435"/>
      <c r="C1" s="435"/>
      <c r="D1" s="435"/>
      <c r="E1" s="435"/>
      <c r="F1" s="435"/>
      <c r="G1" s="435"/>
      <c r="H1" s="435"/>
      <c r="I1" s="435"/>
      <c r="J1" s="278"/>
    </row>
    <row r="2" spans="1:10" ht="20.25" customHeight="1">
      <c r="A2" s="435" t="s">
        <v>162</v>
      </c>
      <c r="B2" s="435"/>
      <c r="C2" s="435"/>
      <c r="D2" s="435"/>
      <c r="E2" s="435"/>
      <c r="F2" s="435"/>
      <c r="G2" s="435"/>
      <c r="H2" s="435"/>
      <c r="I2" s="435"/>
      <c r="J2" s="278"/>
    </row>
    <row r="3" spans="1:10" ht="20.25" customHeight="1">
      <c r="A3" s="435" t="s">
        <v>163</v>
      </c>
      <c r="B3" s="435"/>
      <c r="C3" s="435"/>
      <c r="D3" s="435"/>
      <c r="E3" s="435"/>
      <c r="F3" s="435"/>
      <c r="G3" s="435"/>
      <c r="H3" s="435"/>
      <c r="I3" s="435"/>
      <c r="J3" s="278"/>
    </row>
    <row r="4" spans="1:10" ht="18.75" customHeight="1">
      <c r="A4" s="285" t="s">
        <v>20</v>
      </c>
      <c r="B4" s="286" t="s">
        <v>164</v>
      </c>
      <c r="C4" s="285" t="s">
        <v>6</v>
      </c>
      <c r="D4" s="287" t="s">
        <v>165</v>
      </c>
      <c r="E4" s="344" t="s">
        <v>166</v>
      </c>
      <c r="F4" s="354" t="s">
        <v>167</v>
      </c>
      <c r="G4" s="287" t="s">
        <v>168</v>
      </c>
      <c r="H4" s="374" t="s">
        <v>169</v>
      </c>
      <c r="I4" s="287" t="s">
        <v>170</v>
      </c>
      <c r="J4" s="278"/>
    </row>
    <row r="5" spans="1:10" ht="18.75" customHeight="1">
      <c r="A5" s="274">
        <v>1</v>
      </c>
      <c r="B5" s="345" t="s">
        <v>171</v>
      </c>
      <c r="C5" s="288" t="s">
        <v>28</v>
      </c>
      <c r="D5" s="420">
        <v>849950</v>
      </c>
      <c r="E5" s="328" t="s">
        <v>64</v>
      </c>
      <c r="F5" s="355">
        <v>96303582</v>
      </c>
      <c r="G5" s="289">
        <v>4815178</v>
      </c>
      <c r="H5" s="381" t="s">
        <v>172</v>
      </c>
      <c r="I5" s="290"/>
      <c r="J5" s="277"/>
    </row>
    <row r="6" spans="1:10" ht="18.75" customHeight="1">
      <c r="A6" s="274">
        <v>2</v>
      </c>
      <c r="B6" s="345" t="s">
        <v>173</v>
      </c>
      <c r="C6" s="291" t="s">
        <v>92</v>
      </c>
      <c r="D6" s="392">
        <v>2</v>
      </c>
      <c r="E6" s="328" t="s">
        <v>94</v>
      </c>
      <c r="F6" s="356">
        <v>75838928</v>
      </c>
      <c r="G6" s="289">
        <v>0</v>
      </c>
      <c r="H6" s="375">
        <v>5308725</v>
      </c>
      <c r="I6" s="290"/>
      <c r="J6" s="278"/>
    </row>
    <row r="7" spans="1:10" ht="18.75" customHeight="1">
      <c r="A7" s="274">
        <v>3</v>
      </c>
      <c r="B7" s="346" t="s">
        <v>174</v>
      </c>
      <c r="C7" s="292" t="s">
        <v>153</v>
      </c>
      <c r="D7" s="393">
        <v>3133730</v>
      </c>
      <c r="E7" s="329" t="s">
        <v>64</v>
      </c>
      <c r="F7" s="357">
        <v>45915163</v>
      </c>
      <c r="G7" s="289">
        <v>0</v>
      </c>
      <c r="H7" s="375">
        <v>0</v>
      </c>
      <c r="I7" s="290"/>
      <c r="J7" s="278"/>
    </row>
    <row r="8" spans="1:10" ht="18.75" customHeight="1">
      <c r="A8" s="274">
        <v>4</v>
      </c>
      <c r="B8" s="345" t="s">
        <v>175</v>
      </c>
      <c r="C8" s="293" t="s">
        <v>151</v>
      </c>
      <c r="D8" s="394">
        <v>4177000</v>
      </c>
      <c r="E8" s="330" t="s">
        <v>64</v>
      </c>
      <c r="F8" s="358">
        <v>21857523</v>
      </c>
      <c r="G8" s="289">
        <v>0</v>
      </c>
      <c r="H8" s="375">
        <v>0</v>
      </c>
      <c r="I8" s="290"/>
      <c r="J8" s="278"/>
    </row>
    <row r="9" spans="1:10" ht="18.75" customHeight="1">
      <c r="A9" s="294">
        <v>5</v>
      </c>
      <c r="B9" s="345" t="s">
        <v>176</v>
      </c>
      <c r="C9" s="295" t="s">
        <v>177</v>
      </c>
      <c r="D9" s="395">
        <v>541945</v>
      </c>
      <c r="E9" s="331" t="s">
        <v>64</v>
      </c>
      <c r="F9" s="359">
        <v>19583934</v>
      </c>
      <c r="G9" s="289">
        <v>0</v>
      </c>
      <c r="H9" s="375">
        <v>0</v>
      </c>
      <c r="I9" s="290"/>
      <c r="J9" s="278"/>
    </row>
    <row r="10" spans="1:10" ht="18.75" customHeight="1">
      <c r="A10" s="274">
        <v>6</v>
      </c>
      <c r="B10" s="346" t="s">
        <v>178</v>
      </c>
      <c r="C10" s="296" t="s">
        <v>179</v>
      </c>
      <c r="D10" s="396">
        <v>185901.12</v>
      </c>
      <c r="E10" s="331" t="s">
        <v>64</v>
      </c>
      <c r="F10" s="297">
        <v>17099850</v>
      </c>
      <c r="G10" s="380">
        <v>0</v>
      </c>
      <c r="H10" s="298">
        <v>1229306</v>
      </c>
      <c r="I10" s="290"/>
      <c r="J10" s="278"/>
    </row>
    <row r="11" spans="1:10" ht="18.75" customHeight="1">
      <c r="A11" s="294">
        <v>7</v>
      </c>
      <c r="B11" s="345" t="s">
        <v>180</v>
      </c>
      <c r="C11" s="299" t="s">
        <v>181</v>
      </c>
      <c r="D11" s="397">
        <v>38180</v>
      </c>
      <c r="E11" s="332" t="s">
        <v>64</v>
      </c>
      <c r="F11" s="360">
        <v>10873391</v>
      </c>
      <c r="G11" s="289">
        <v>0</v>
      </c>
      <c r="H11" s="375">
        <v>761136</v>
      </c>
      <c r="I11" s="290"/>
      <c r="J11" s="278"/>
    </row>
    <row r="12" spans="1:10" ht="18.75" customHeight="1">
      <c r="A12" s="274">
        <v>8</v>
      </c>
      <c r="B12" s="345" t="s">
        <v>182</v>
      </c>
      <c r="C12" s="300" t="s">
        <v>183</v>
      </c>
      <c r="D12" s="398">
        <v>750000</v>
      </c>
      <c r="E12" s="333" t="s">
        <v>64</v>
      </c>
      <c r="F12" s="361">
        <v>6802675</v>
      </c>
      <c r="G12" s="289">
        <v>0</v>
      </c>
      <c r="H12" s="375">
        <v>0</v>
      </c>
      <c r="I12" s="290"/>
      <c r="J12" s="278"/>
    </row>
    <row r="13" spans="1:10" ht="18.75" customHeight="1">
      <c r="A13" s="294">
        <v>9</v>
      </c>
      <c r="B13" s="345" t="s">
        <v>184</v>
      </c>
      <c r="C13" s="301" t="s">
        <v>185</v>
      </c>
      <c r="D13" s="399">
        <v>300600</v>
      </c>
      <c r="E13" s="334" t="s">
        <v>64</v>
      </c>
      <c r="F13" s="362">
        <v>4404367</v>
      </c>
      <c r="G13" s="289">
        <v>0</v>
      </c>
      <c r="H13" s="375">
        <v>0</v>
      </c>
      <c r="I13" s="290"/>
      <c r="J13" s="302"/>
    </row>
    <row r="14" spans="1:10" ht="18.75" customHeight="1">
      <c r="A14" s="274">
        <v>10</v>
      </c>
      <c r="B14" s="347" t="s">
        <v>186</v>
      </c>
      <c r="C14" s="409" t="s">
        <v>187</v>
      </c>
      <c r="D14" s="400">
        <v>14.48</v>
      </c>
      <c r="E14" s="335" t="s">
        <v>188</v>
      </c>
      <c r="F14" s="363">
        <v>4070925</v>
      </c>
      <c r="G14" s="289">
        <v>0</v>
      </c>
      <c r="H14" s="375">
        <v>0</v>
      </c>
      <c r="I14" s="290" t="s">
        <v>189</v>
      </c>
      <c r="J14" s="278"/>
    </row>
    <row r="15" spans="1:10" ht="18.75" customHeight="1">
      <c r="A15" s="294">
        <v>11</v>
      </c>
      <c r="B15" s="348" t="s">
        <v>190</v>
      </c>
      <c r="C15" s="303" t="s">
        <v>191</v>
      </c>
      <c r="D15" s="401">
        <v>1314.32</v>
      </c>
      <c r="E15" s="336" t="s">
        <v>64</v>
      </c>
      <c r="F15" s="364">
        <v>3343641</v>
      </c>
      <c r="G15" s="289">
        <v>0</v>
      </c>
      <c r="H15" s="375">
        <v>234056</v>
      </c>
      <c r="I15" s="290"/>
      <c r="J15" s="281"/>
    </row>
    <row r="16" spans="1:10" ht="18.75" customHeight="1">
      <c r="A16" s="274">
        <v>12</v>
      </c>
      <c r="B16" s="348" t="s">
        <v>192</v>
      </c>
      <c r="C16" s="304" t="s">
        <v>66</v>
      </c>
      <c r="D16" s="402">
        <v>81969</v>
      </c>
      <c r="E16" s="337" t="s">
        <v>64</v>
      </c>
      <c r="F16" s="365">
        <v>2682737</v>
      </c>
      <c r="G16" s="289">
        <v>0</v>
      </c>
      <c r="H16" s="375">
        <v>0</v>
      </c>
      <c r="I16" s="290"/>
      <c r="J16" s="278"/>
    </row>
    <row r="17" spans="1:10" ht="18.75" customHeight="1">
      <c r="A17" s="294">
        <v>13</v>
      </c>
      <c r="B17" s="345" t="s">
        <v>193</v>
      </c>
      <c r="C17" s="305" t="s">
        <v>191</v>
      </c>
      <c r="D17" s="403">
        <v>3004.66</v>
      </c>
      <c r="E17" s="338" t="s">
        <v>64</v>
      </c>
      <c r="F17" s="366">
        <v>2665085</v>
      </c>
      <c r="G17" s="289">
        <v>0</v>
      </c>
      <c r="H17" s="375">
        <v>0</v>
      </c>
      <c r="I17" s="290"/>
      <c r="J17" s="278"/>
    </row>
    <row r="18" spans="1:10" ht="18.75" customHeight="1">
      <c r="A18" s="274">
        <v>14</v>
      </c>
      <c r="B18" s="346" t="s">
        <v>194</v>
      </c>
      <c r="C18" s="306" t="s">
        <v>195</v>
      </c>
      <c r="D18" s="404">
        <v>4100</v>
      </c>
      <c r="E18" s="339" t="s">
        <v>64</v>
      </c>
      <c r="F18" s="367">
        <v>1875900</v>
      </c>
      <c r="G18" s="289">
        <v>0</v>
      </c>
      <c r="H18" s="375">
        <v>0</v>
      </c>
      <c r="I18" s="290" t="s">
        <v>189</v>
      </c>
      <c r="J18" s="278"/>
    </row>
    <row r="19" spans="1:10" ht="18.75" customHeight="1">
      <c r="A19" s="294">
        <v>15</v>
      </c>
      <c r="B19" s="345" t="s">
        <v>196</v>
      </c>
      <c r="C19" s="307" t="s">
        <v>197</v>
      </c>
      <c r="D19" s="405">
        <v>680000</v>
      </c>
      <c r="E19" s="340" t="s">
        <v>64</v>
      </c>
      <c r="F19" s="368">
        <v>1380000</v>
      </c>
      <c r="G19" s="289">
        <v>0</v>
      </c>
      <c r="H19" s="375">
        <v>96600</v>
      </c>
      <c r="I19" s="290" t="s">
        <v>189</v>
      </c>
      <c r="J19" s="278"/>
    </row>
    <row r="20" spans="1:10" ht="18.75" customHeight="1">
      <c r="A20" s="274">
        <v>16</v>
      </c>
      <c r="B20" s="346" t="s">
        <v>198</v>
      </c>
      <c r="C20" s="349" t="s">
        <v>199</v>
      </c>
      <c r="D20" s="406">
        <v>91608</v>
      </c>
      <c r="E20" s="341" t="s">
        <v>200</v>
      </c>
      <c r="F20" s="369">
        <v>1336475</v>
      </c>
      <c r="G20" s="289">
        <v>66824</v>
      </c>
      <c r="H20" s="375">
        <v>98231</v>
      </c>
      <c r="I20" s="290"/>
      <c r="J20" s="278"/>
    </row>
    <row r="21" spans="1:10" ht="18.75" customHeight="1">
      <c r="A21" s="294">
        <v>17</v>
      </c>
      <c r="B21" s="345" t="s">
        <v>201</v>
      </c>
      <c r="C21" s="308" t="s">
        <v>202</v>
      </c>
      <c r="D21" s="407">
        <v>21099</v>
      </c>
      <c r="E21" s="341" t="s">
        <v>64</v>
      </c>
      <c r="F21" s="370">
        <v>1251285</v>
      </c>
      <c r="G21" s="290">
        <v>0</v>
      </c>
      <c r="H21" s="376">
        <v>0</v>
      </c>
      <c r="I21" s="290"/>
      <c r="J21" s="278"/>
    </row>
    <row r="22" spans="1:10" ht="18.75" customHeight="1">
      <c r="A22" s="274">
        <v>18</v>
      </c>
      <c r="B22" s="345" t="s">
        <v>203</v>
      </c>
      <c r="C22" s="350" t="s">
        <v>204</v>
      </c>
      <c r="D22" s="408">
        <v>130000</v>
      </c>
      <c r="E22" s="342" t="s">
        <v>64</v>
      </c>
      <c r="F22" s="371">
        <v>898852</v>
      </c>
      <c r="G22" s="290">
        <v>0</v>
      </c>
      <c r="H22" s="376">
        <v>0</v>
      </c>
      <c r="I22" s="290"/>
      <c r="J22" s="278"/>
    </row>
    <row r="23" spans="1:10" ht="18.75" customHeight="1">
      <c r="A23" s="274">
        <v>19</v>
      </c>
      <c r="B23" s="352">
        <v>87011011</v>
      </c>
      <c r="C23" s="351" t="s">
        <v>205</v>
      </c>
      <c r="D23" s="421">
        <v>18000</v>
      </c>
      <c r="E23" s="352" t="s">
        <v>63</v>
      </c>
      <c r="F23" s="422">
        <v>843600</v>
      </c>
      <c r="G23" s="353" t="s">
        <v>211</v>
      </c>
      <c r="H23" s="377" t="s">
        <v>172</v>
      </c>
      <c r="I23" s="309" t="s">
        <v>206</v>
      </c>
      <c r="J23" s="278"/>
    </row>
    <row r="24" spans="1:10" ht="18.75" customHeight="1">
      <c r="A24" s="436" t="s">
        <v>2</v>
      </c>
      <c r="B24" s="437"/>
      <c r="C24" s="438"/>
      <c r="D24" s="310">
        <f>SUM(D5:D23)</f>
        <v>11008417.58</v>
      </c>
      <c r="E24" s="326"/>
      <c r="F24" s="372">
        <f>SUM(F5:F23)</f>
        <v>319027913</v>
      </c>
      <c r="G24" s="311">
        <f>SUM(G5:G23)</f>
        <v>4882002</v>
      </c>
      <c r="H24" s="378">
        <f>SUM(H5:H23)</f>
        <v>7728054</v>
      </c>
      <c r="I24" s="290"/>
      <c r="J24" s="278"/>
    </row>
    <row r="25" spans="1:10" ht="18.75" customHeight="1">
      <c r="A25" s="312">
        <v>20</v>
      </c>
      <c r="B25" s="313" t="s">
        <v>172</v>
      </c>
      <c r="C25" s="314" t="s">
        <v>93</v>
      </c>
      <c r="D25" s="315">
        <v>668206.959999999</v>
      </c>
      <c r="E25" s="327"/>
      <c r="F25" s="373">
        <v>7561729</v>
      </c>
      <c r="G25" s="390">
        <v>60572</v>
      </c>
      <c r="H25" s="379">
        <v>217586</v>
      </c>
      <c r="I25" s="316"/>
      <c r="J25" s="317"/>
    </row>
    <row r="26" spans="1:10" ht="18.75" customHeight="1">
      <c r="A26" s="434" t="s">
        <v>10</v>
      </c>
      <c r="B26" s="434"/>
      <c r="C26" s="434"/>
      <c r="D26" s="311">
        <v>11676624.54</v>
      </c>
      <c r="E26" s="391"/>
      <c r="F26" s="311">
        <v>326589642</v>
      </c>
      <c r="G26" s="311">
        <v>4942574</v>
      </c>
      <c r="H26" s="311">
        <v>7945640</v>
      </c>
      <c r="I26" s="321"/>
      <c r="J26" s="278"/>
    </row>
    <row r="27" spans="1:10" ht="18.75" customHeight="1">
      <c r="A27" s="295" t="s">
        <v>207</v>
      </c>
      <c r="B27" s="302" t="s">
        <v>208</v>
      </c>
      <c r="C27" s="318"/>
      <c r="D27" s="319"/>
      <c r="E27" s="319"/>
      <c r="F27" s="319"/>
      <c r="G27" s="319"/>
      <c r="H27" s="319"/>
      <c r="I27" s="318"/>
      <c r="J27" s="278"/>
    </row>
    <row r="28" spans="1:10" ht="18.75" customHeight="1">
      <c r="A28" s="295" t="s">
        <v>159</v>
      </c>
      <c r="B28" s="302" t="s">
        <v>160</v>
      </c>
      <c r="C28" s="318"/>
      <c r="D28" s="319"/>
      <c r="E28" s="319"/>
      <c r="F28" s="319"/>
      <c r="G28" s="319"/>
      <c r="H28" s="322"/>
      <c r="I28" s="318"/>
      <c r="J28" s="278"/>
    </row>
    <row r="29" spans="1:10" ht="18.75" customHeight="1">
      <c r="A29" s="295"/>
      <c r="B29" s="302" t="s">
        <v>214</v>
      </c>
      <c r="C29" s="318"/>
      <c r="D29" s="320"/>
      <c r="E29" s="320"/>
      <c r="F29" s="320"/>
      <c r="G29" s="320"/>
      <c r="H29" s="320"/>
      <c r="I29" s="318"/>
      <c r="J29" s="323"/>
    </row>
    <row r="30" spans="1:10" ht="18.75" customHeight="1">
      <c r="A30" s="433" t="s">
        <v>161</v>
      </c>
      <c r="B30" s="433"/>
      <c r="C30" s="433"/>
      <c r="D30" s="433"/>
      <c r="E30" s="433"/>
      <c r="F30" s="433"/>
      <c r="G30" s="433"/>
      <c r="H30" s="433"/>
      <c r="I30" s="433"/>
      <c r="J30" s="278"/>
    </row>
    <row r="31" spans="1:10" ht="24" customHeight="1">
      <c r="A31" s="433" t="s">
        <v>209</v>
      </c>
      <c r="B31" s="433"/>
      <c r="C31" s="433"/>
      <c r="D31" s="433"/>
      <c r="E31" s="433"/>
      <c r="F31" s="433"/>
      <c r="G31" s="433"/>
      <c r="H31" s="433"/>
      <c r="I31" s="433"/>
      <c r="J31" s="278"/>
    </row>
    <row r="32" spans="1:10" ht="27" customHeight="1">
      <c r="A32" s="433" t="s">
        <v>163</v>
      </c>
      <c r="B32" s="433"/>
      <c r="C32" s="433"/>
      <c r="D32" s="433"/>
      <c r="E32" s="433"/>
      <c r="F32" s="433"/>
      <c r="G32" s="433"/>
      <c r="H32" s="433"/>
      <c r="I32" s="433"/>
      <c r="J32" s="278"/>
    </row>
    <row r="33" spans="1:10" ht="40.5" customHeight="1">
      <c r="A33" s="285" t="s">
        <v>20</v>
      </c>
      <c r="B33" s="286" t="s">
        <v>164</v>
      </c>
      <c r="C33" s="285" t="s">
        <v>6</v>
      </c>
      <c r="D33" s="287" t="s">
        <v>165</v>
      </c>
      <c r="E33" s="344" t="s">
        <v>166</v>
      </c>
      <c r="F33" s="287" t="s">
        <v>167</v>
      </c>
      <c r="G33" s="287" t="s">
        <v>168</v>
      </c>
      <c r="H33" s="287" t="s">
        <v>169</v>
      </c>
      <c r="I33" s="287" t="s">
        <v>170</v>
      </c>
      <c r="J33" s="278"/>
    </row>
    <row r="34" spans="1:10" ht="19.5" customHeight="1">
      <c r="A34" s="289">
        <v>0</v>
      </c>
      <c r="B34" s="289">
        <v>0</v>
      </c>
      <c r="C34" s="289">
        <v>0</v>
      </c>
      <c r="D34" s="289">
        <v>0</v>
      </c>
      <c r="E34" s="343" t="s">
        <v>64</v>
      </c>
      <c r="F34" s="289">
        <v>0</v>
      </c>
      <c r="G34" s="289">
        <v>0</v>
      </c>
      <c r="H34" s="289">
        <v>0</v>
      </c>
      <c r="I34" s="290"/>
      <c r="J34" s="278"/>
    </row>
    <row r="35" spans="1:10" ht="19.5" customHeight="1">
      <c r="A35" s="434" t="s">
        <v>10</v>
      </c>
      <c r="B35" s="434"/>
      <c r="C35" s="434"/>
      <c r="D35" s="289">
        <v>0</v>
      </c>
      <c r="E35" s="321" t="s">
        <v>64</v>
      </c>
      <c r="F35" s="289">
        <v>0</v>
      </c>
      <c r="G35" s="311">
        <v>0</v>
      </c>
      <c r="H35" s="311">
        <v>0</v>
      </c>
      <c r="I35" s="321"/>
      <c r="J35" s="278"/>
    </row>
    <row r="36" spans="1:10" ht="19.5" customHeight="1">
      <c r="A36" s="295" t="s">
        <v>210</v>
      </c>
      <c r="B36" s="302"/>
      <c r="C36" s="318"/>
      <c r="D36" s="319"/>
      <c r="E36" s="319"/>
      <c r="F36" s="319"/>
      <c r="G36" s="319"/>
      <c r="H36" s="319"/>
      <c r="I36" s="318"/>
      <c r="J36" s="278"/>
    </row>
  </sheetData>
  <sheetProtection/>
  <mergeCells count="9">
    <mergeCell ref="A31:I31"/>
    <mergeCell ref="A32:I32"/>
    <mergeCell ref="A35:C35"/>
    <mergeCell ref="A1:I1"/>
    <mergeCell ref="A2:I2"/>
    <mergeCell ref="A3:I3"/>
    <mergeCell ref="A24:C24"/>
    <mergeCell ref="A26:C26"/>
    <mergeCell ref="A30:I30"/>
  </mergeCells>
  <printOptions/>
  <pageMargins left="0.21" right="0.16" top="0.16" bottom="0.17" header="0.16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7.8515625" style="0" customWidth="1"/>
    <col min="2" max="3" width="45.421875" style="0" customWidth="1"/>
    <col min="4" max="4" width="21.421875" style="0" customWidth="1"/>
    <col min="6" max="6" width="25.28125" style="0" customWidth="1"/>
  </cols>
  <sheetData>
    <row r="1" spans="1:4" ht="23.25">
      <c r="A1" s="439" t="s">
        <v>147</v>
      </c>
      <c r="B1" s="439"/>
      <c r="C1" s="439"/>
      <c r="D1" s="439"/>
    </row>
    <row r="2" spans="1:4" ht="23.25">
      <c r="A2" s="439" t="s">
        <v>148</v>
      </c>
      <c r="B2" s="439"/>
      <c r="C2" s="439"/>
      <c r="D2" s="439"/>
    </row>
    <row r="3" spans="1:4" ht="23.25">
      <c r="A3" s="439" t="s">
        <v>9</v>
      </c>
      <c r="B3" s="439"/>
      <c r="C3" s="439"/>
      <c r="D3" s="439"/>
    </row>
    <row r="4" spans="1:4" ht="23.25">
      <c r="A4" s="272" t="s">
        <v>20</v>
      </c>
      <c r="B4" s="272" t="s">
        <v>6</v>
      </c>
      <c r="C4" s="272" t="s">
        <v>149</v>
      </c>
      <c r="D4" s="272" t="s">
        <v>150</v>
      </c>
    </row>
    <row r="5" spans="1:4" ht="23.25">
      <c r="A5" s="273">
        <v>1</v>
      </c>
      <c r="B5" s="415" t="s">
        <v>151</v>
      </c>
      <c r="C5" s="411">
        <f>272086070/1000</f>
        <v>272086.07</v>
      </c>
      <c r="D5" s="412">
        <f>1444448621/1000000</f>
        <v>1444.448621</v>
      </c>
    </row>
    <row r="6" spans="1:4" ht="23.25">
      <c r="A6" s="273">
        <v>2</v>
      </c>
      <c r="B6" s="415" t="s">
        <v>92</v>
      </c>
      <c r="C6" s="411">
        <f>17/1000</f>
        <v>0.017</v>
      </c>
      <c r="D6" s="412">
        <f>511370084/1000000</f>
        <v>511.370084</v>
      </c>
    </row>
    <row r="7" spans="1:4" ht="23.25">
      <c r="A7" s="273">
        <v>3</v>
      </c>
      <c r="B7" s="415" t="s">
        <v>152</v>
      </c>
      <c r="C7" s="411">
        <f>2029910/1000</f>
        <v>2029.91</v>
      </c>
      <c r="D7" s="412">
        <f>254806940/1000000</f>
        <v>254.80694</v>
      </c>
    </row>
    <row r="8" spans="1:4" ht="23.25">
      <c r="A8" s="273">
        <v>4</v>
      </c>
      <c r="B8" s="416" t="s">
        <v>153</v>
      </c>
      <c r="C8" s="411">
        <f>15157640/1000</f>
        <v>15157.64</v>
      </c>
      <c r="D8" s="412">
        <f>229375025/1000000</f>
        <v>229.375025</v>
      </c>
    </row>
    <row r="9" spans="1:4" ht="23.25">
      <c r="A9" s="273">
        <v>5</v>
      </c>
      <c r="B9" s="415" t="s">
        <v>154</v>
      </c>
      <c r="C9" s="411">
        <f>119853970/1000</f>
        <v>119853.97</v>
      </c>
      <c r="D9" s="412">
        <f>173892424/1000000</f>
        <v>173.892424</v>
      </c>
    </row>
    <row r="10" spans="1:4" ht="23.25">
      <c r="A10" s="273">
        <v>6</v>
      </c>
      <c r="B10" s="416" t="s">
        <v>11</v>
      </c>
      <c r="C10" s="411">
        <v>1304.3971399999998</v>
      </c>
      <c r="D10" s="412">
        <v>133.694229</v>
      </c>
    </row>
    <row r="11" spans="1:4" ht="23.25">
      <c r="A11" s="273">
        <v>7</v>
      </c>
      <c r="B11" s="415" t="s">
        <v>155</v>
      </c>
      <c r="C11" s="411">
        <f>2449900/1000</f>
        <v>2449.9</v>
      </c>
      <c r="D11" s="412">
        <f>75082715/1000000</f>
        <v>75.082715</v>
      </c>
    </row>
    <row r="12" spans="1:4" ht="20.25" customHeight="1">
      <c r="A12" s="274">
        <v>8</v>
      </c>
      <c r="B12" s="417" t="s">
        <v>156</v>
      </c>
      <c r="C12" s="411">
        <v>301.74</v>
      </c>
      <c r="D12" s="412">
        <v>76.011778</v>
      </c>
    </row>
    <row r="13" spans="1:4" ht="23.25">
      <c r="A13" s="273">
        <v>9</v>
      </c>
      <c r="B13" s="418" t="s">
        <v>212</v>
      </c>
      <c r="C13" s="411">
        <f>2854200/1000</f>
        <v>2854.2</v>
      </c>
      <c r="D13" s="412">
        <f>44094596/1000000</f>
        <v>44.094596</v>
      </c>
    </row>
    <row r="14" spans="1:4" ht="21.75" customHeight="1">
      <c r="A14" s="273">
        <v>10</v>
      </c>
      <c r="B14" s="419" t="s">
        <v>213</v>
      </c>
      <c r="C14" s="411">
        <f>13786.96/1000</f>
        <v>13.786959999999999</v>
      </c>
      <c r="D14" s="412">
        <f>34336958/1000000</f>
        <v>34.336958</v>
      </c>
    </row>
    <row r="15" spans="1:4" ht="23.25">
      <c r="A15" s="440" t="s">
        <v>2</v>
      </c>
      <c r="B15" s="441"/>
      <c r="C15" s="413">
        <f>SUM(C5:C14)</f>
        <v>416051.6311</v>
      </c>
      <c r="D15" s="412">
        <f>SUM(D5:D14)</f>
        <v>2977.11337</v>
      </c>
    </row>
    <row r="16" spans="1:4" ht="24" thickBot="1">
      <c r="A16" s="275">
        <v>11</v>
      </c>
      <c r="B16" s="276" t="s">
        <v>93</v>
      </c>
      <c r="C16" s="414">
        <f>C17-C15</f>
        <v>18515.00922300003</v>
      </c>
      <c r="D16" s="414">
        <f>D17-D15</f>
        <v>273.0210940000002</v>
      </c>
    </row>
    <row r="17" spans="1:4" ht="24" thickBot="1">
      <c r="A17" s="442" t="s">
        <v>10</v>
      </c>
      <c r="B17" s="443"/>
      <c r="C17" s="410">
        <f>434566640.323/1000</f>
        <v>434566.640323</v>
      </c>
      <c r="D17" s="410">
        <f>3250134464/1000000</f>
        <v>3250.134464</v>
      </c>
    </row>
    <row r="18" spans="1:4" ht="24" thickTop="1">
      <c r="A18" s="277"/>
      <c r="B18" s="278"/>
      <c r="C18" s="279"/>
      <c r="D18" s="280"/>
    </row>
    <row r="19" spans="1:4" ht="23.25">
      <c r="A19" s="281" t="s">
        <v>157</v>
      </c>
      <c r="B19" s="281" t="s">
        <v>158</v>
      </c>
      <c r="C19" s="282"/>
      <c r="D19" s="282"/>
    </row>
    <row r="20" spans="1:4" ht="23.25">
      <c r="A20" s="281" t="s">
        <v>159</v>
      </c>
      <c r="B20" s="281" t="s">
        <v>160</v>
      </c>
      <c r="C20" s="283"/>
      <c r="D20" s="283"/>
    </row>
    <row r="21" spans="1:4" ht="23.25">
      <c r="A21" s="277"/>
      <c r="B21" s="278"/>
      <c r="C21" s="284"/>
      <c r="D21" s="284"/>
    </row>
  </sheetData>
  <sheetProtection/>
  <mergeCells count="5">
    <mergeCell ref="A1:D1"/>
    <mergeCell ref="A2:D2"/>
    <mergeCell ref="A3:D3"/>
    <mergeCell ref="A15:B15"/>
    <mergeCell ref="A17:B17"/>
  </mergeCells>
  <printOptions/>
  <pageMargins left="0.7" right="0.28" top="0.62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9">
      <selection activeCell="F36" sqref="F36"/>
    </sheetView>
  </sheetViews>
  <sheetFormatPr defaultColWidth="9.140625" defaultRowHeight="15"/>
  <cols>
    <col min="1" max="1" width="0.2890625" style="0" customWidth="1"/>
    <col min="2" max="2" width="4.28125" style="0" customWidth="1"/>
    <col min="3" max="3" width="26.28125" style="0" customWidth="1"/>
    <col min="4" max="4" width="13.140625" style="0" customWidth="1"/>
    <col min="5" max="5" width="15.28125" style="0" customWidth="1"/>
    <col min="6" max="6" width="15.421875" style="0" customWidth="1"/>
    <col min="7" max="7" width="5.421875" style="0" customWidth="1"/>
    <col min="8" max="8" width="26.8515625" style="0" customWidth="1"/>
    <col min="9" max="9" width="15.421875" style="0" customWidth="1"/>
    <col min="10" max="10" width="13.00390625" style="0" customWidth="1"/>
    <col min="11" max="11" width="14.421875" style="0" customWidth="1"/>
    <col min="12" max="12" width="15.57421875" style="0" customWidth="1"/>
  </cols>
  <sheetData>
    <row r="1" spans="1:12" ht="23.25">
      <c r="A1" s="447" t="s">
        <v>9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</row>
    <row r="2" spans="1:12" ht="23.25">
      <c r="A2" s="447" t="s">
        <v>19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</row>
    <row r="3" spans="1:12" ht="23.25">
      <c r="A3" s="447" t="s">
        <v>81</v>
      </c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</row>
    <row r="4" spans="2:13" ht="24" thickBot="1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2:11" ht="25.5" customHeight="1" thickBot="1">
      <c r="B5" s="11" t="s">
        <v>20</v>
      </c>
      <c r="C5" s="451" t="s">
        <v>21</v>
      </c>
      <c r="D5" s="450"/>
      <c r="E5" s="450"/>
      <c r="F5" s="450"/>
      <c r="G5" s="31" t="s">
        <v>20</v>
      </c>
      <c r="H5" s="452" t="s">
        <v>22</v>
      </c>
      <c r="I5" s="452"/>
      <c r="J5" s="452"/>
      <c r="K5" s="453"/>
    </row>
    <row r="6" spans="2:11" ht="25.5" customHeight="1" thickBot="1">
      <c r="B6" s="101" t="s">
        <v>23</v>
      </c>
      <c r="C6" s="169" t="s">
        <v>6</v>
      </c>
      <c r="D6" s="169" t="s">
        <v>5</v>
      </c>
      <c r="E6" s="115" t="s">
        <v>4</v>
      </c>
      <c r="F6" s="115" t="s">
        <v>3</v>
      </c>
      <c r="G6" s="13" t="s">
        <v>23</v>
      </c>
      <c r="H6" s="169" t="s">
        <v>6</v>
      </c>
      <c r="I6" s="324" t="s">
        <v>5</v>
      </c>
      <c r="J6" s="19" t="s">
        <v>4</v>
      </c>
      <c r="K6" s="19" t="s">
        <v>61</v>
      </c>
    </row>
    <row r="7" spans="2:11" ht="28.5" customHeight="1">
      <c r="B7" s="15">
        <v>1</v>
      </c>
      <c r="C7" s="161" t="s">
        <v>28</v>
      </c>
      <c r="D7" s="193">
        <v>94036090</v>
      </c>
      <c r="E7" s="116">
        <v>1640.923216</v>
      </c>
      <c r="F7" s="116">
        <v>142.179655144</v>
      </c>
      <c r="G7" s="172">
        <v>1</v>
      </c>
      <c r="H7" s="205" t="s">
        <v>80</v>
      </c>
      <c r="I7" s="206">
        <v>84295900</v>
      </c>
      <c r="J7" s="207">
        <v>709.403</v>
      </c>
      <c r="K7" s="207">
        <v>2.732731</v>
      </c>
    </row>
    <row r="8" spans="2:13" ht="21.75" customHeight="1">
      <c r="B8" s="15">
        <v>2</v>
      </c>
      <c r="C8" s="161" t="s">
        <v>27</v>
      </c>
      <c r="D8" s="194">
        <v>90111100</v>
      </c>
      <c r="E8" s="116">
        <v>1017.1116</v>
      </c>
      <c r="F8" s="116">
        <v>15.88108532</v>
      </c>
      <c r="G8" s="16">
        <v>2</v>
      </c>
      <c r="H8" s="176" t="s">
        <v>79</v>
      </c>
      <c r="I8" s="183">
        <v>27101972</v>
      </c>
      <c r="J8" s="180">
        <v>35.69062</v>
      </c>
      <c r="K8" s="180">
        <v>1.72976796</v>
      </c>
      <c r="L8" s="26"/>
      <c r="M8" s="28"/>
    </row>
    <row r="9" spans="2:14" ht="25.5" customHeight="1">
      <c r="B9" s="15">
        <v>3</v>
      </c>
      <c r="C9" s="162" t="s">
        <v>30</v>
      </c>
      <c r="D9" s="195" t="s">
        <v>33</v>
      </c>
      <c r="E9" s="117">
        <v>8.427</v>
      </c>
      <c r="F9" s="171">
        <v>7.82631463</v>
      </c>
      <c r="G9" s="16">
        <v>3</v>
      </c>
      <c r="H9" s="175" t="s">
        <v>76</v>
      </c>
      <c r="I9" s="183">
        <v>73082029</v>
      </c>
      <c r="J9" s="180">
        <v>761.953</v>
      </c>
      <c r="K9" s="180">
        <v>0.996403</v>
      </c>
      <c r="L9" s="26"/>
      <c r="M9" s="26"/>
      <c r="N9" s="28"/>
    </row>
    <row r="10" spans="2:13" ht="25.5" customHeight="1">
      <c r="B10" s="15">
        <v>4</v>
      </c>
      <c r="C10" s="162" t="s">
        <v>70</v>
      </c>
      <c r="D10" s="194" t="s">
        <v>87</v>
      </c>
      <c r="E10" s="118">
        <v>8.1358</v>
      </c>
      <c r="F10" s="118">
        <v>1.77168124</v>
      </c>
      <c r="G10" s="16">
        <v>4</v>
      </c>
      <c r="H10" s="176" t="s">
        <v>82</v>
      </c>
      <c r="I10" s="184">
        <v>28332100</v>
      </c>
      <c r="J10" s="179">
        <v>488.88</v>
      </c>
      <c r="K10" s="182">
        <v>0.69589117</v>
      </c>
      <c r="L10" s="26"/>
      <c r="M10" s="28"/>
    </row>
    <row r="11" spans="2:13" ht="25.5" customHeight="1">
      <c r="B11" s="15">
        <v>5</v>
      </c>
      <c r="C11" s="90" t="s">
        <v>49</v>
      </c>
      <c r="D11" s="196">
        <v>11081400</v>
      </c>
      <c r="E11" s="119">
        <v>95.25</v>
      </c>
      <c r="F11" s="119">
        <v>1.3196143200000001</v>
      </c>
      <c r="G11" s="16">
        <v>5</v>
      </c>
      <c r="H11" s="176" t="s">
        <v>77</v>
      </c>
      <c r="I11" s="185">
        <v>73269099</v>
      </c>
      <c r="J11" s="180">
        <v>11.32</v>
      </c>
      <c r="K11" s="180">
        <v>0.4712</v>
      </c>
      <c r="L11" s="26"/>
      <c r="M11" s="28"/>
    </row>
    <row r="12" spans="2:13" ht="27.75" customHeight="1">
      <c r="B12" s="15">
        <v>6</v>
      </c>
      <c r="C12" s="90" t="s">
        <v>72</v>
      </c>
      <c r="D12" s="197">
        <v>12119099</v>
      </c>
      <c r="E12" s="120">
        <v>16.128</v>
      </c>
      <c r="F12" s="120">
        <v>0.6698020600000001</v>
      </c>
      <c r="G12" s="16">
        <v>6</v>
      </c>
      <c r="H12" s="177" t="s">
        <v>73</v>
      </c>
      <c r="I12" s="183">
        <v>73269099</v>
      </c>
      <c r="J12" s="180">
        <v>35.048</v>
      </c>
      <c r="K12" s="180">
        <v>0.327686</v>
      </c>
      <c r="L12" s="59"/>
      <c r="M12" s="28"/>
    </row>
    <row r="13" spans="2:13" ht="26.25" customHeight="1">
      <c r="B13" s="15">
        <v>7</v>
      </c>
      <c r="C13" s="90" t="s">
        <v>68</v>
      </c>
      <c r="D13" s="199">
        <v>94034000</v>
      </c>
      <c r="E13" s="204">
        <v>58.464</v>
      </c>
      <c r="F13" s="171">
        <v>0.49854807</v>
      </c>
      <c r="G13" s="16">
        <v>7</v>
      </c>
      <c r="H13" s="175" t="s">
        <v>75</v>
      </c>
      <c r="I13" s="183">
        <v>75089040</v>
      </c>
      <c r="J13" s="179">
        <v>18.974</v>
      </c>
      <c r="K13" s="179">
        <v>0.19283665</v>
      </c>
      <c r="L13" s="26"/>
      <c r="M13" s="28"/>
    </row>
    <row r="14" spans="2:13" ht="28.5" customHeight="1">
      <c r="B14" s="15">
        <v>9</v>
      </c>
      <c r="C14" s="90" t="s">
        <v>71</v>
      </c>
      <c r="D14" s="198" t="s">
        <v>88</v>
      </c>
      <c r="E14" s="118">
        <v>48.724</v>
      </c>
      <c r="F14" s="118">
        <v>0.37741971999999996</v>
      </c>
      <c r="G14" s="16">
        <v>8</v>
      </c>
      <c r="H14" s="177" t="s">
        <v>50</v>
      </c>
      <c r="I14" s="183">
        <v>40111000</v>
      </c>
      <c r="J14" s="181">
        <v>71.897</v>
      </c>
      <c r="K14" s="181">
        <v>0.17382155000000002</v>
      </c>
      <c r="L14" s="26"/>
      <c r="M14" s="28"/>
    </row>
    <row r="15" spans="2:13" ht="26.25" customHeight="1">
      <c r="B15" s="15">
        <v>8</v>
      </c>
      <c r="C15" s="90" t="s">
        <v>69</v>
      </c>
      <c r="D15" s="198" t="s">
        <v>89</v>
      </c>
      <c r="E15" s="121">
        <v>25</v>
      </c>
      <c r="F15" s="121">
        <v>0.270285</v>
      </c>
      <c r="G15" s="16">
        <v>9</v>
      </c>
      <c r="H15" s="177" t="s">
        <v>74</v>
      </c>
      <c r="I15" s="183">
        <v>96138020</v>
      </c>
      <c r="J15" s="181">
        <v>1.8</v>
      </c>
      <c r="K15" s="181">
        <v>0.06599503</v>
      </c>
      <c r="L15" s="55"/>
      <c r="M15" s="28"/>
    </row>
    <row r="16" spans="2:13" ht="25.5" customHeight="1">
      <c r="B16" s="15"/>
      <c r="C16" s="382"/>
      <c r="D16" s="382"/>
      <c r="E16" s="204"/>
      <c r="F16" s="204"/>
      <c r="G16" s="16">
        <v>10</v>
      </c>
      <c r="H16" s="177" t="s">
        <v>78</v>
      </c>
      <c r="I16" s="183">
        <v>87039099</v>
      </c>
      <c r="J16" s="181">
        <v>74.228</v>
      </c>
      <c r="K16" s="181">
        <v>0.06420712</v>
      </c>
      <c r="L16" s="26"/>
      <c r="M16" s="28"/>
    </row>
    <row r="17" spans="2:13" ht="25.5" customHeight="1">
      <c r="B17" s="15"/>
      <c r="C17" s="382"/>
      <c r="D17" s="382"/>
      <c r="E17" s="58"/>
      <c r="F17" s="204"/>
      <c r="G17" s="16"/>
      <c r="H17" s="175"/>
      <c r="I17" s="383"/>
      <c r="J17" s="175"/>
      <c r="K17" s="175"/>
      <c r="L17" s="26"/>
      <c r="M17" s="28"/>
    </row>
    <row r="18" spans="1:13" ht="25.5" customHeight="1" thickBot="1">
      <c r="A18" s="28"/>
      <c r="B18" s="89"/>
      <c r="C18" s="18"/>
      <c r="D18" s="100"/>
      <c r="E18" s="122"/>
      <c r="F18" s="122"/>
      <c r="G18" s="173"/>
      <c r="H18" s="178"/>
      <c r="I18" s="186"/>
      <c r="J18" s="384"/>
      <c r="K18" s="384"/>
      <c r="L18" s="28"/>
      <c r="M18" s="28"/>
    </row>
    <row r="19" spans="1:11" ht="25.5" customHeight="1" thickBot="1">
      <c r="A19" s="42"/>
      <c r="B19" s="99"/>
      <c r="C19" s="450" t="s">
        <v>24</v>
      </c>
      <c r="D19" s="450"/>
      <c r="E19" s="94">
        <f>SUM(E7:E18)</f>
        <v>2918.1636160000003</v>
      </c>
      <c r="F19" s="170">
        <f>SUM(F7:F18)</f>
        <v>170.79440550400003</v>
      </c>
      <c r="G19" s="174"/>
      <c r="H19" s="448" t="s">
        <v>25</v>
      </c>
      <c r="I19" s="449"/>
      <c r="J19" s="208">
        <f>SUM(J7:J18)</f>
        <v>2209.1936200000005</v>
      </c>
      <c r="K19" s="208">
        <f>SUM(K7:K18)</f>
        <v>7.45053948</v>
      </c>
    </row>
    <row r="20" spans="1:12" ht="25.5" customHeight="1" thickBot="1">
      <c r="A20" s="43"/>
      <c r="B20" s="445" t="s">
        <v>1</v>
      </c>
      <c r="C20" s="446"/>
      <c r="D20" s="385"/>
      <c r="E20" s="46">
        <v>0</v>
      </c>
      <c r="F20" s="91">
        <v>0</v>
      </c>
      <c r="G20" s="210"/>
      <c r="H20" s="325" t="s">
        <v>1</v>
      </c>
      <c r="I20" s="386"/>
      <c r="J20" s="91">
        <f>J21-J19</f>
        <v>1015.5789499999992</v>
      </c>
      <c r="K20" s="387">
        <f>K21-K19</f>
        <v>0.40874528000000065</v>
      </c>
      <c r="L20" s="32"/>
    </row>
    <row r="21" spans="1:16" ht="25.5" customHeight="1" thickBot="1">
      <c r="A21" s="44"/>
      <c r="B21" s="95" t="s">
        <v>35</v>
      </c>
      <c r="C21" s="96"/>
      <c r="D21" s="386"/>
      <c r="E21" s="46">
        <v>2918.163616</v>
      </c>
      <c r="F21" s="91">
        <v>170.7944055040001</v>
      </c>
      <c r="G21" s="388"/>
      <c r="H21" s="209" t="s">
        <v>10</v>
      </c>
      <c r="I21" s="389"/>
      <c r="J21" s="203">
        <v>3224.7725699999996</v>
      </c>
      <c r="K21" s="203">
        <v>7.85928476</v>
      </c>
      <c r="N21" s="33"/>
      <c r="O21" s="34"/>
      <c r="P21" s="35"/>
    </row>
    <row r="22" spans="1:11" ht="21">
      <c r="A22" s="444" t="s">
        <v>83</v>
      </c>
      <c r="B22" s="444"/>
      <c r="C22" s="444"/>
      <c r="D22" s="444"/>
      <c r="E22" s="444"/>
      <c r="F22" s="40"/>
      <c r="G22" s="32" t="s">
        <v>84</v>
      </c>
      <c r="H22" s="32"/>
      <c r="I22" s="32"/>
      <c r="J22" s="32"/>
      <c r="K22" s="65"/>
    </row>
    <row r="23" spans="6:11" ht="14.25">
      <c r="F23" s="55"/>
      <c r="K23" s="51"/>
    </row>
    <row r="24" spans="5:11" ht="21">
      <c r="E24" s="51"/>
      <c r="F24" s="123"/>
      <c r="I24" s="51"/>
      <c r="J24" s="51"/>
      <c r="K24" s="51"/>
    </row>
    <row r="25" ht="14.25">
      <c r="F25" s="28"/>
    </row>
    <row r="26" spans="5:10" ht="21">
      <c r="E26" s="160"/>
      <c r="F26" s="51"/>
      <c r="J26" s="62"/>
    </row>
    <row r="27" spans="5:10" ht="21">
      <c r="E27" s="39"/>
      <c r="F27" s="92"/>
      <c r="J27" s="28"/>
    </row>
    <row r="28" spans="5:8" ht="14.25">
      <c r="E28" s="28"/>
      <c r="F28" s="159"/>
      <c r="H28" s="28"/>
    </row>
    <row r="29" spans="5:8" ht="14.25">
      <c r="E29" s="28"/>
      <c r="F29" s="93"/>
      <c r="H29" s="28"/>
    </row>
    <row r="30" spans="4:10" ht="21">
      <c r="D30" s="71"/>
      <c r="E30" s="92"/>
      <c r="F30" s="71"/>
      <c r="H30" s="26"/>
      <c r="I30" s="28"/>
      <c r="J30" s="27"/>
    </row>
    <row r="31" spans="5:11" ht="21">
      <c r="E31" s="28"/>
      <c r="F31" s="28"/>
      <c r="H31" s="29"/>
      <c r="K31" s="56"/>
    </row>
    <row r="32" spans="5:8" ht="14.25">
      <c r="E32" s="28"/>
      <c r="F32" s="28"/>
      <c r="H32" s="28"/>
    </row>
    <row r="33" spans="5:8" ht="21">
      <c r="E33" s="28"/>
      <c r="F33" s="71"/>
      <c r="H33" s="26"/>
    </row>
    <row r="34" spans="5:9" ht="21">
      <c r="E34" s="28"/>
      <c r="F34" s="28"/>
      <c r="H34" s="26"/>
      <c r="I34" s="52"/>
    </row>
    <row r="35" spans="5:9" ht="21">
      <c r="E35" s="28"/>
      <c r="F35" s="28"/>
      <c r="H35" s="105"/>
      <c r="I35" s="52"/>
    </row>
    <row r="36" spans="8:9" ht="21">
      <c r="H36" s="52"/>
      <c r="I36" s="53"/>
    </row>
    <row r="37" spans="8:9" ht="21">
      <c r="H37" s="52"/>
      <c r="I37" s="53"/>
    </row>
    <row r="38" spans="8:9" ht="21">
      <c r="H38" s="53"/>
      <c r="I38" s="54"/>
    </row>
    <row r="39" spans="8:9" ht="21">
      <c r="H39" s="53"/>
      <c r="I39" s="55"/>
    </row>
    <row r="40" spans="8:9" ht="21">
      <c r="H40" s="54"/>
      <c r="I40" s="28"/>
    </row>
    <row r="41" ht="14.25">
      <c r="H41" s="51"/>
    </row>
  </sheetData>
  <sheetProtection/>
  <mergeCells count="9">
    <mergeCell ref="A22:E22"/>
    <mergeCell ref="B20:C20"/>
    <mergeCell ref="A1:L1"/>
    <mergeCell ref="A2:L2"/>
    <mergeCell ref="A3:L3"/>
    <mergeCell ref="H19:I19"/>
    <mergeCell ref="C19:D19"/>
    <mergeCell ref="C5:F5"/>
    <mergeCell ref="H5:K5"/>
  </mergeCells>
  <printOptions/>
  <pageMargins left="0.16" right="0" top="0" bottom="0" header="0.3" footer="0.2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I29" sqref="I29"/>
    </sheetView>
  </sheetViews>
  <sheetFormatPr defaultColWidth="9.140625" defaultRowHeight="15"/>
  <cols>
    <col min="1" max="1" width="0.2890625" style="0" customWidth="1"/>
    <col min="2" max="2" width="4.28125" style="0" customWidth="1"/>
    <col min="3" max="3" width="25.8515625" style="0" customWidth="1"/>
    <col min="4" max="4" width="16.421875" style="0" customWidth="1"/>
    <col min="5" max="5" width="16.140625" style="0" customWidth="1"/>
    <col min="6" max="6" width="13.57421875" style="0" customWidth="1"/>
    <col min="7" max="7" width="7.421875" style="0" customWidth="1"/>
    <col min="8" max="8" width="33.140625" style="0" customWidth="1"/>
    <col min="9" max="9" width="16.7109375" style="0" customWidth="1"/>
    <col min="10" max="10" width="13.421875" style="0" customWidth="1"/>
    <col min="11" max="11" width="15.00390625" style="0" customWidth="1"/>
    <col min="12" max="12" width="15.57421875" style="0" customWidth="1"/>
    <col min="13" max="13" width="10.140625" style="0" bestFit="1" customWidth="1"/>
    <col min="14" max="14" width="12.421875" style="0" customWidth="1"/>
    <col min="15" max="15" width="14.57421875" style="0" customWidth="1"/>
  </cols>
  <sheetData>
    <row r="1" spans="1:12" ht="23.25">
      <c r="A1" s="447" t="s">
        <v>9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</row>
    <row r="2" spans="1:12" ht="23.25">
      <c r="A2" s="447" t="s">
        <v>19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</row>
    <row r="3" spans="1:12" ht="23.25">
      <c r="A3" s="447" t="s">
        <v>90</v>
      </c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</row>
    <row r="4" spans="2:13" ht="24" thickBot="1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2:11" ht="25.5" customHeight="1" thickBot="1">
      <c r="B5" s="11" t="s">
        <v>20</v>
      </c>
      <c r="C5" s="451" t="s">
        <v>21</v>
      </c>
      <c r="D5" s="450"/>
      <c r="E5" s="450"/>
      <c r="F5" s="456"/>
      <c r="G5" s="88" t="s">
        <v>20</v>
      </c>
      <c r="H5" s="450" t="s">
        <v>22</v>
      </c>
      <c r="I5" s="450"/>
      <c r="J5" s="450"/>
      <c r="K5" s="456"/>
    </row>
    <row r="6" spans="2:11" ht="25.5" customHeight="1" thickBot="1">
      <c r="B6" s="13" t="s">
        <v>23</v>
      </c>
      <c r="C6" s="107" t="s">
        <v>6</v>
      </c>
      <c r="D6" s="158" t="s">
        <v>5</v>
      </c>
      <c r="E6" s="19" t="s">
        <v>4</v>
      </c>
      <c r="F6" s="19" t="s">
        <v>17</v>
      </c>
      <c r="G6" s="12" t="s">
        <v>23</v>
      </c>
      <c r="H6" s="192" t="s">
        <v>6</v>
      </c>
      <c r="I6" s="63" t="s">
        <v>5</v>
      </c>
      <c r="J6" s="61" t="s">
        <v>4</v>
      </c>
      <c r="K6" s="41" t="s">
        <v>17</v>
      </c>
    </row>
    <row r="7" spans="2:11" ht="39.75" customHeight="1">
      <c r="B7" s="14">
        <v>1</v>
      </c>
      <c r="C7" s="125" t="s">
        <v>27</v>
      </c>
      <c r="D7" s="77">
        <v>94036090</v>
      </c>
      <c r="E7" s="78">
        <v>133241.09635</v>
      </c>
      <c r="F7" s="188">
        <v>242.48389797800002</v>
      </c>
      <c r="G7" s="16">
        <v>1</v>
      </c>
      <c r="H7" s="17" t="s">
        <v>38</v>
      </c>
      <c r="I7" s="110">
        <v>85043399</v>
      </c>
      <c r="J7" s="111">
        <v>85.043399</v>
      </c>
      <c r="K7" s="48">
        <v>144.153</v>
      </c>
    </row>
    <row r="8" spans="2:13" ht="23.25" customHeight="1">
      <c r="B8" s="15">
        <v>2</v>
      </c>
      <c r="C8" s="126" t="s">
        <v>28</v>
      </c>
      <c r="D8" s="74">
        <v>90111100</v>
      </c>
      <c r="E8" s="79">
        <v>6785.200216</v>
      </c>
      <c r="F8" s="171">
        <v>616.856938454</v>
      </c>
      <c r="G8" s="16">
        <v>2</v>
      </c>
      <c r="H8" s="64" t="s">
        <v>26</v>
      </c>
      <c r="I8" s="20">
        <v>24031920</v>
      </c>
      <c r="J8" s="57">
        <v>843.7180000000001</v>
      </c>
      <c r="K8" s="49">
        <v>135</v>
      </c>
      <c r="L8" s="26"/>
      <c r="M8" s="28"/>
    </row>
    <row r="9" spans="2:14" ht="25.5" customHeight="1">
      <c r="B9" s="15">
        <v>3</v>
      </c>
      <c r="C9" s="127" t="s">
        <v>31</v>
      </c>
      <c r="D9" s="80">
        <v>40012190</v>
      </c>
      <c r="E9" s="81">
        <v>505.92</v>
      </c>
      <c r="F9" s="189">
        <v>58.66411354</v>
      </c>
      <c r="G9" s="16">
        <v>3</v>
      </c>
      <c r="H9" s="112" t="s">
        <v>39</v>
      </c>
      <c r="I9" s="20">
        <v>84264100</v>
      </c>
      <c r="J9" s="57">
        <v>84.2641</v>
      </c>
      <c r="K9" s="49">
        <v>26.602</v>
      </c>
      <c r="L9" s="26"/>
      <c r="M9" s="26"/>
      <c r="N9" s="28"/>
    </row>
    <row r="10" spans="2:13" ht="30" customHeight="1">
      <c r="B10" s="15">
        <v>4</v>
      </c>
      <c r="C10" s="126" t="s">
        <v>30</v>
      </c>
      <c r="D10" s="84" t="s">
        <v>33</v>
      </c>
      <c r="E10" s="83">
        <v>72.6697</v>
      </c>
      <c r="F10" s="190">
        <v>50.437747869999995</v>
      </c>
      <c r="G10" s="16">
        <v>4</v>
      </c>
      <c r="H10" s="73" t="s">
        <v>40</v>
      </c>
      <c r="I10" s="20">
        <v>87041013</v>
      </c>
      <c r="J10" s="57">
        <v>87.041013</v>
      </c>
      <c r="K10" s="49">
        <v>20.683</v>
      </c>
      <c r="L10" s="26"/>
      <c r="M10" s="28"/>
    </row>
    <row r="11" spans="2:13" ht="23.25" customHeight="1">
      <c r="B11" s="15">
        <v>5</v>
      </c>
      <c r="C11" s="128" t="s">
        <v>29</v>
      </c>
      <c r="D11" s="82">
        <v>10063030</v>
      </c>
      <c r="E11" s="83">
        <v>1975.7694000000001</v>
      </c>
      <c r="F11" s="190">
        <v>10.031604640000001</v>
      </c>
      <c r="G11" s="16">
        <v>5</v>
      </c>
      <c r="H11" s="73" t="s">
        <v>41</v>
      </c>
      <c r="I11" s="124">
        <v>90281090</v>
      </c>
      <c r="J11" s="57">
        <v>8.5</v>
      </c>
      <c r="K11" s="49">
        <v>19.21</v>
      </c>
      <c r="L11" s="59"/>
      <c r="M11" s="28"/>
    </row>
    <row r="12" spans="2:13" ht="25.5" customHeight="1">
      <c r="B12" s="15">
        <v>6</v>
      </c>
      <c r="C12" s="129" t="s">
        <v>11</v>
      </c>
      <c r="D12" s="85">
        <v>21011190</v>
      </c>
      <c r="E12" s="87">
        <v>58.73</v>
      </c>
      <c r="F12" s="191">
        <v>11.99</v>
      </c>
      <c r="G12" s="16">
        <v>6</v>
      </c>
      <c r="H12" s="73" t="s">
        <v>42</v>
      </c>
      <c r="I12" s="20">
        <v>85366999</v>
      </c>
      <c r="J12" s="58">
        <v>366.18</v>
      </c>
      <c r="K12" s="50">
        <v>18.25</v>
      </c>
      <c r="L12" s="59"/>
      <c r="M12" s="52"/>
    </row>
    <row r="13" spans="2:13" ht="25.5" customHeight="1">
      <c r="B13" s="15">
        <v>7</v>
      </c>
      <c r="C13" s="129" t="s">
        <v>49</v>
      </c>
      <c r="D13" s="85">
        <v>11081400</v>
      </c>
      <c r="E13" s="87">
        <v>190.5</v>
      </c>
      <c r="F13" s="191">
        <v>9.29961432</v>
      </c>
      <c r="G13" s="16">
        <v>7</v>
      </c>
      <c r="H13" s="17" t="s">
        <v>43</v>
      </c>
      <c r="I13" s="20">
        <v>85472000</v>
      </c>
      <c r="J13" s="57">
        <v>138.82</v>
      </c>
      <c r="K13" s="49">
        <v>8.23</v>
      </c>
      <c r="L13" s="59"/>
      <c r="M13" s="28"/>
    </row>
    <row r="14" spans="2:13" ht="25.5" customHeight="1">
      <c r="B14" s="15">
        <v>8</v>
      </c>
      <c r="C14" s="130" t="s">
        <v>32</v>
      </c>
      <c r="D14" s="84" t="s">
        <v>34</v>
      </c>
      <c r="E14" s="81">
        <v>201.75</v>
      </c>
      <c r="F14" s="189">
        <v>5.61</v>
      </c>
      <c r="G14" s="16">
        <v>8</v>
      </c>
      <c r="H14" s="17" t="s">
        <v>44</v>
      </c>
      <c r="I14" s="20">
        <v>75089040</v>
      </c>
      <c r="J14" s="57">
        <v>92.06309900000001</v>
      </c>
      <c r="K14" s="49">
        <v>6.7998366500000005</v>
      </c>
      <c r="L14" s="26"/>
      <c r="M14" s="75"/>
    </row>
    <row r="15" spans="2:13" ht="25.5" customHeight="1">
      <c r="B15" s="15">
        <v>9</v>
      </c>
      <c r="C15" s="126" t="s">
        <v>37</v>
      </c>
      <c r="D15" s="86" t="s">
        <v>48</v>
      </c>
      <c r="E15" s="83">
        <v>15.7</v>
      </c>
      <c r="F15" s="190">
        <v>4.66</v>
      </c>
      <c r="G15" s="16">
        <v>9</v>
      </c>
      <c r="H15" s="17" t="s">
        <v>45</v>
      </c>
      <c r="I15" s="20">
        <v>85059050</v>
      </c>
      <c r="J15" s="57">
        <v>85.36708999999999</v>
      </c>
      <c r="K15" s="49">
        <v>4.783</v>
      </c>
      <c r="L15" s="55"/>
      <c r="M15" s="28"/>
    </row>
    <row r="16" spans="2:13" ht="25.5" customHeight="1">
      <c r="B16" s="15">
        <v>10</v>
      </c>
      <c r="C16" s="126" t="s">
        <v>36</v>
      </c>
      <c r="D16" s="86" t="s">
        <v>47</v>
      </c>
      <c r="E16" s="83">
        <v>12.34</v>
      </c>
      <c r="F16" s="190">
        <v>3.87</v>
      </c>
      <c r="G16" s="16">
        <v>10</v>
      </c>
      <c r="H16" s="17" t="s">
        <v>46</v>
      </c>
      <c r="I16" s="20">
        <v>87059050</v>
      </c>
      <c r="J16" s="58">
        <v>87.05905</v>
      </c>
      <c r="K16" s="50">
        <v>4.462</v>
      </c>
      <c r="L16" s="26"/>
      <c r="M16" s="28"/>
    </row>
    <row r="17" spans="1:13" ht="25.5" customHeight="1" thickBot="1">
      <c r="A17" s="28"/>
      <c r="B17" s="76"/>
      <c r="C17" s="108"/>
      <c r="D17" s="114"/>
      <c r="E17" s="114"/>
      <c r="F17" s="108"/>
      <c r="G17" s="173"/>
      <c r="H17" s="30"/>
      <c r="I17" s="37"/>
      <c r="J17" s="60"/>
      <c r="K17" s="66"/>
      <c r="L17" s="28"/>
      <c r="M17" s="28"/>
    </row>
    <row r="18" spans="1:11" ht="25.5" customHeight="1" thickBot="1">
      <c r="A18" s="42"/>
      <c r="B18" s="38"/>
      <c r="C18" s="457" t="s">
        <v>24</v>
      </c>
      <c r="D18" s="458"/>
      <c r="E18" s="72">
        <f>SUM(E7:E17)</f>
        <v>143059.67566600002</v>
      </c>
      <c r="F18" s="72">
        <f>SUM(F7:F17)</f>
        <v>1013.903916802</v>
      </c>
      <c r="G18" s="187"/>
      <c r="H18" s="459" t="s">
        <v>25</v>
      </c>
      <c r="I18" s="459"/>
      <c r="J18" s="200">
        <f>SUM(J7:J17)</f>
        <v>1878.055751</v>
      </c>
      <c r="K18" s="201">
        <f>SUM(K7:K17)</f>
        <v>388.17283664999997</v>
      </c>
    </row>
    <row r="19" spans="1:12" ht="25.5" customHeight="1" thickBot="1">
      <c r="A19" s="43"/>
      <c r="B19" s="445" t="s">
        <v>1</v>
      </c>
      <c r="C19" s="446"/>
      <c r="D19" s="36"/>
      <c r="E19" s="45">
        <f>E20-E18</f>
        <v>3944.874999999971</v>
      </c>
      <c r="F19" s="45">
        <f>F20-F18</f>
        <v>608.14867726</v>
      </c>
      <c r="G19" s="460" t="s">
        <v>1</v>
      </c>
      <c r="H19" s="461"/>
      <c r="I19" s="97"/>
      <c r="J19" s="167">
        <f>J20-J18</f>
        <v>17738.856819</v>
      </c>
      <c r="K19" s="168">
        <f>K20-K18</f>
        <v>215.9064481100001</v>
      </c>
      <c r="L19" s="113"/>
    </row>
    <row r="20" spans="1:16" ht="25.5" customHeight="1" thickBot="1">
      <c r="A20" s="44"/>
      <c r="B20" s="98" t="s">
        <v>35</v>
      </c>
      <c r="C20" s="106"/>
      <c r="D20" s="97"/>
      <c r="E20" s="47">
        <v>147004.550666</v>
      </c>
      <c r="F20" s="47">
        <v>1622.052594062</v>
      </c>
      <c r="G20" s="454" t="s">
        <v>10</v>
      </c>
      <c r="H20" s="455"/>
      <c r="I20" s="109"/>
      <c r="J20" s="202">
        <v>19616.91257</v>
      </c>
      <c r="K20" s="203">
        <v>604.0792847600001</v>
      </c>
      <c r="N20" s="157"/>
      <c r="O20" s="157"/>
      <c r="P20" s="157"/>
    </row>
    <row r="21" spans="1:11" ht="21">
      <c r="A21" s="444" t="s">
        <v>85</v>
      </c>
      <c r="B21" s="444"/>
      <c r="C21" s="444"/>
      <c r="D21" s="444"/>
      <c r="E21" s="444"/>
      <c r="F21" s="113"/>
      <c r="G21" s="113" t="s">
        <v>51</v>
      </c>
      <c r="H21" s="113"/>
      <c r="I21" s="113" t="s">
        <v>86</v>
      </c>
      <c r="J21" s="113"/>
      <c r="K21" s="65"/>
    </row>
    <row r="22" spans="6:11" ht="14.25">
      <c r="F22" s="51"/>
      <c r="K22" s="51"/>
    </row>
    <row r="23" spans="9:11" ht="14.25">
      <c r="I23" s="51"/>
      <c r="J23" s="211"/>
      <c r="K23" s="51"/>
    </row>
    <row r="24" spans="5:11" ht="14.25">
      <c r="E24" s="51"/>
      <c r="F24" s="51"/>
      <c r="J24" s="212"/>
      <c r="K24" s="51"/>
    </row>
    <row r="25" spans="4:10" ht="21">
      <c r="D25" s="28"/>
      <c r="E25" s="52"/>
      <c r="F25" s="51"/>
      <c r="H25" s="55"/>
      <c r="J25" s="104"/>
    </row>
    <row r="26" spans="5:11" ht="21">
      <c r="E26" s="39"/>
      <c r="F26" s="39"/>
      <c r="H26" s="52"/>
      <c r="J26" s="213"/>
      <c r="K26" s="51"/>
    </row>
    <row r="27" spans="8:11" ht="14.25">
      <c r="H27" s="28"/>
      <c r="J27" s="163"/>
      <c r="K27" s="163"/>
    </row>
    <row r="28" spans="5:11" ht="21">
      <c r="E28" s="51"/>
      <c r="F28" s="166"/>
      <c r="H28" s="52"/>
      <c r="J28" s="163"/>
      <c r="K28" s="163"/>
    </row>
    <row r="29" spans="4:11" ht="21">
      <c r="D29" s="28"/>
      <c r="E29" s="52"/>
      <c r="F29" s="102"/>
      <c r="H29" s="103"/>
      <c r="J29" s="104"/>
      <c r="K29" s="104"/>
    </row>
    <row r="30" spans="6:11" ht="21">
      <c r="F30" s="102"/>
      <c r="H30" s="29"/>
      <c r="J30" s="164"/>
      <c r="K30" s="165"/>
    </row>
    <row r="31" ht="14.25">
      <c r="H31" s="28"/>
    </row>
    <row r="32" ht="14.25">
      <c r="H32" s="28"/>
    </row>
    <row r="33" spans="6:11" ht="21">
      <c r="F33" s="54"/>
      <c r="H33" s="28"/>
      <c r="I33" s="52"/>
      <c r="J33" s="51"/>
      <c r="K33" s="51"/>
    </row>
    <row r="34" spans="5:9" ht="21">
      <c r="E34" s="51"/>
      <c r="F34" s="51"/>
      <c r="H34" s="28"/>
      <c r="I34" s="52"/>
    </row>
    <row r="35" spans="8:9" ht="21">
      <c r="H35" s="52"/>
      <c r="I35" s="53"/>
    </row>
    <row r="36" spans="8:9" ht="21">
      <c r="H36" s="52"/>
      <c r="I36" s="53"/>
    </row>
    <row r="37" spans="8:9" ht="21">
      <c r="H37" s="53"/>
      <c r="I37" s="54"/>
    </row>
    <row r="38" spans="8:9" ht="21">
      <c r="H38" s="53"/>
      <c r="I38" s="55"/>
    </row>
    <row r="39" spans="8:9" ht="21">
      <c r="H39" s="54"/>
      <c r="I39" s="28"/>
    </row>
    <row r="40" ht="14.25">
      <c r="H40" s="51"/>
    </row>
  </sheetData>
  <sheetProtection/>
  <mergeCells count="11">
    <mergeCell ref="G19:H19"/>
    <mergeCell ref="G20:H20"/>
    <mergeCell ref="C5:F5"/>
    <mergeCell ref="H5:K5"/>
    <mergeCell ref="B19:C19"/>
    <mergeCell ref="A21:E21"/>
    <mergeCell ref="A1:L1"/>
    <mergeCell ref="A2:L2"/>
    <mergeCell ref="A3:L3"/>
    <mergeCell ref="C18:D18"/>
    <mergeCell ref="H18:I18"/>
  </mergeCells>
  <printOptions/>
  <pageMargins left="0.16" right="0" top="0" bottom="0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JIRAPORN JAIKEAW</dc:creator>
  <cp:keywords/>
  <dc:description/>
  <cp:lastModifiedBy>Ratchanee Meesanam</cp:lastModifiedBy>
  <cp:lastPrinted>2018-06-27T07:43:19Z</cp:lastPrinted>
  <dcterms:created xsi:type="dcterms:W3CDTF">2016-11-08T04:22:12Z</dcterms:created>
  <dcterms:modified xsi:type="dcterms:W3CDTF">2018-07-04T04:38:20Z</dcterms:modified>
  <cp:category/>
  <cp:version/>
  <cp:contentType/>
  <cp:contentStatus/>
</cp:coreProperties>
</file>